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.i wyd. 201" sheetId="1" r:id="rId1"/>
    <sheet name="limity 2016" sheetId="2" r:id="rId2"/>
    <sheet name="roczne 2016" sheetId="3" r:id="rId3"/>
    <sheet name="przych. i rozch." sheetId="4" r:id="rId4"/>
    <sheet name="poroz." sheetId="5" r:id="rId5"/>
    <sheet name="zlecone" sheetId="6" r:id="rId6"/>
    <sheet name="U.E.I.pół.2016" sheetId="7" r:id="rId7"/>
    <sheet name="doch.poroz.woj" sheetId="8" r:id="rId8"/>
    <sheet name="dot.cel" sheetId="9" r:id="rId9"/>
    <sheet name="dot.podm" sheetId="10" r:id="rId10"/>
    <sheet name="F.S." sheetId="11" r:id="rId11"/>
    <sheet name="wyk.budż.def" sheetId="12" r:id="rId12"/>
  </sheets>
  <definedNames>
    <definedName name="_xlnm.Print_Area" localSheetId="0">'doch.i wyd. 201'!$A$1:$J$645</definedName>
  </definedNames>
  <calcPr fullCalcOnLoad="1"/>
</workbook>
</file>

<file path=xl/sharedStrings.xml><?xml version="1.0" encoding="utf-8"?>
<sst xmlns="http://schemas.openxmlformats.org/spreadsheetml/2006/main" count="1415" uniqueCount="552">
  <si>
    <t>2009-2016</t>
  </si>
  <si>
    <t>2016 -2018</t>
  </si>
  <si>
    <t>2016 - 2018</t>
  </si>
  <si>
    <t>2015 - 2020</t>
  </si>
  <si>
    <t>utrzymanie czystości  miejsc ogólniedostępnej przestrzeni  publicznej</t>
  </si>
  <si>
    <t>remont , wyposażenie i utrzymanie strażnicy</t>
  </si>
  <si>
    <t>remont i utrzymanie zbiornika p.poż</t>
  </si>
  <si>
    <t>remont i utrzymanie wiejskich obiektów sportyowych</t>
  </si>
  <si>
    <t>Zakup urządzenia pomiarowego do rezystencji instalacji</t>
  </si>
  <si>
    <t xml:space="preserve">Projekt:  Poszerzenie oferty kulturalnej na terenie gminy Solec-Zdrój skierowanej do mieszkańców, turystów oraz kuracjuszy  </t>
  </si>
  <si>
    <t xml:space="preserve">Opracowanie programu rewitalizacji dla Gminy Solec-Zdrój na lata 2016 - 2023 </t>
  </si>
  <si>
    <t>2015 - 2021</t>
  </si>
  <si>
    <t>Działanie:</t>
  </si>
  <si>
    <t xml:space="preserve"> środki z UE oraz innych źródeł zagranicznych</t>
  </si>
  <si>
    <t>Priorytet: 2. Środowisko i infrastruktura Szwajcarsko-Polskiego Programu Współpracy w obszarze tematycznym Odbudowa, remont, przebudowa i rozbudowa podstawowej infrastruktury oraz poprawa stanu środowiska</t>
  </si>
  <si>
    <t>Działanie: 4.3. Gospodarka wodno-ściekowa</t>
  </si>
  <si>
    <t xml:space="preserve">Program:  Program Rozwoju Obszarów Wiejskich na lata 2014-2020
</t>
  </si>
  <si>
    <t xml:space="preserve">Priorytet: 6. Włączenie społeczne, redukcja ubóstwa i promowanie rozwoju gospodarczego na obszarach wiejskich
 </t>
  </si>
  <si>
    <t xml:space="preserve">Działanie: Podstawowe usługi i odnowa wsi na obszarach wiejskich
</t>
  </si>
  <si>
    <t xml:space="preserve">Projekt: Modernizacja oświetlenia ulicznego na terenie gminy Solec-Zdrój - ograniczenie zużycia energii elektrycznej
</t>
  </si>
  <si>
    <t xml:space="preserve">Priorytet: Oś Priorytetowa 2: Ochrona środowiska, w tym adaptacja do zmian klimatu
</t>
  </si>
  <si>
    <t>Program:     Program Operacyjny  Pomoc Techniczna na lata 2014 - 2020</t>
  </si>
  <si>
    <t xml:space="preserve">Projekt: Rewitalizacja przestrzeni publicznej miejscowości Solec-Zdrój   </t>
  </si>
  <si>
    <t xml:space="preserve">Priorytet:Uporządkowanie gospodarki wodno-ściekowej na terenie Gminy Solec-Zdrój  
 </t>
  </si>
  <si>
    <t xml:space="preserve">Projekt: Budowa instalacji odwadniania i kompostowania osadów ściekowych na oczyszczalniach ścieków w Gminie Solec-Zdrój  </t>
  </si>
  <si>
    <t xml:space="preserve">Projekt: Rozbudowa systemu wodno-kanalizacynego Gminy Solec-Zdrój </t>
  </si>
  <si>
    <t xml:space="preserve">Projekt: Opracowanie programu rewitalizacji dla Gminy Solec-Zdrój na lata  </t>
  </si>
  <si>
    <t>Wykonanie przychodów i rozchodów za I półrocze  2016 rok</t>
  </si>
  <si>
    <t xml:space="preserve">Wykonanie wydatków majątkowych na programy i projekty realizowane ze środków pochodzących z budżetu Unii Europejskiej oraz innych źródeł zagranicznych, niepodlegających zwrotowi w I półroczu 2016 roku </t>
  </si>
  <si>
    <t>Wykonanie dochodów i wydatków związanych z realizacją zadań realizowanych na podstawie porozumień (umów) między jednostkami samorządu terytorialnego w półroczu 2016 roku.</t>
  </si>
  <si>
    <t>Zadania jednostek pomocnicznych w ramach funduszu sołeckiego w I półroczu 2016 roku</t>
  </si>
  <si>
    <t>Opublikowane 20.07.2016</t>
  </si>
  <si>
    <t>I. Wykonanie budżetu Gminy Solec - Zdrój za I półrocze 2016 rok</t>
  </si>
  <si>
    <t>Wykonanie dotacji podmiotowych w I półroczu 2016 roku</t>
  </si>
  <si>
    <t>Wykonanie dotacji celowych w I półroczu  2016 roku</t>
  </si>
  <si>
    <t>Wykonanie dochodów i wydatków zwiazanych z realizacją zadań z zakresu administracji rzadowej realizowanych na podstawie porozumień z organami administracji rządowej w I półroczu 2016 roku</t>
  </si>
  <si>
    <t>Stopień zaawansowania realizacji programów wieloletnich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</si>
  <si>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</si>
  <si>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</si>
  <si>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</si>
  <si>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</si>
  <si>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wojewódzkie policji</t>
  </si>
  <si>
    <t xml:space="preserve">Odpisy na Zakładowy Fund.Ś.Socj. </t>
  </si>
  <si>
    <t>Gospodarka odpadami</t>
  </si>
  <si>
    <t>Ochotnicze straże pożarne</t>
  </si>
  <si>
    <t xml:space="preserve"> Dochody od osób prawnych, od osób fizycznych i od innych jednostek nie posiadających osobowości prawnej oraz wydatki związane z ich poborem</t>
  </si>
  <si>
    <t>Wpływy z podatku dochodowego od osób fizycznych</t>
  </si>
  <si>
    <t>Podatek od działalności gospodarczej osób fizycznych, oplacany w formie kart podatkowej</t>
  </si>
  <si>
    <t xml:space="preserve"> Wpływy z podatku rolnego, podatku leśnego, podatku od czynności cywilno-prawnych, podatków  i opłat lokalnych od osób prawnych i innych jednostek organizacyjnych </t>
  </si>
  <si>
    <t>Podatek od nieruchomości</t>
  </si>
  <si>
    <t>Podatek rolny</t>
  </si>
  <si>
    <t>Podatek leśny</t>
  </si>
  <si>
    <t>Podatek od środków transportowych</t>
  </si>
  <si>
    <t xml:space="preserve">Wpływy z podatku rolnego, podatku leśnego, podatku od spadków i darowizn, podatku od czynności cywilno-prawnych, podatków  i opłat lokalnych od osób fizycznych </t>
  </si>
  <si>
    <t>Podatek od spadków i darowizn</t>
  </si>
  <si>
    <t>Podatek od czynności cywilnoprawnych</t>
  </si>
  <si>
    <t>Wpływy z opłaty skarbowej</t>
  </si>
  <si>
    <t>Wpływy z opłaty eksploatacyjnej</t>
  </si>
  <si>
    <t>Wpływy z opłat za zezwolenie na sprzedaz alkoholu</t>
  </si>
  <si>
    <t>Wpływy z opłaty uzdrowiskowej, pobieranej w gminach mających status gminy uzdrowiskowej</t>
  </si>
  <si>
    <t>Ochrona powietrza atmosferycznego i klimatu</t>
  </si>
  <si>
    <t>Udziały gmin w podatkach stanowiacych dochód budżetu państwa</t>
  </si>
  <si>
    <t>Podatek dochodowy od osób fizycznych</t>
  </si>
  <si>
    <t>Podatek dochodowy od osób prawnych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</si>
  <si>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</si>
  <si>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</si>
  <si>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</si>
  <si>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</si>
  <si>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</si>
  <si>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</si>
  <si>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</si>
  <si>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</si>
  <si>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</si>
  <si>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</si>
  <si>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</si>
  <si>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Plany zagospodarowania przestrzennego</t>
  </si>
  <si>
    <t>Koszty postępowania sadowego i prokuratorskiego</t>
  </si>
  <si>
    <t>Wydatki osobowe niezaliczone do wynagrodzeń</t>
  </si>
  <si>
    <t>Zakup pomocy naukowych, dydaktycznych i książek</t>
  </si>
  <si>
    <t>Oddziały przedszkolne w szkołach podstawowych</t>
  </si>
  <si>
    <t>Przedszkola</t>
  </si>
  <si>
    <t>Zakup środków żywności</t>
  </si>
  <si>
    <t>Gimnazja</t>
  </si>
  <si>
    <t>Dowożenie uczniów do  szkół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</si>
  <si>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</si>
  <si>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</si>
  <si>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</si>
  <si>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</si>
  <si>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</si>
  <si>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Pomoc społeczna</t>
  </si>
  <si>
    <t>Domy pomocy społecznej</t>
  </si>
  <si>
    <t>Ośrodki wsparcia</t>
  </si>
  <si>
    <t>Świadczenia społeczne</t>
  </si>
  <si>
    <t>Składki na ubezpieczenia zdrowotne opłacane za osoby pobierajace niektóre świadczenia z pomocy społecznejoraz niektóre świadczenia rodzinne</t>
  </si>
  <si>
    <t>Składki na ubezpieczenia zdrowotne</t>
  </si>
  <si>
    <t>Zasiłki i pomoc w naturze oraz składki na ubezpieczenia emerytalne i rentowe</t>
  </si>
  <si>
    <t>Dodatki mieszkaniowe</t>
  </si>
  <si>
    <t>Ośrodki pomocy społecznej</t>
  </si>
  <si>
    <t>Składki na ubezpieczenia zdrowotne opłacane za osoby pobierajace niektóre świadczenia z pomocy społecznej oraz niektóre świadczenia rodzinne</t>
  </si>
  <si>
    <t>Remont drogi w m. Piasek Mały</t>
  </si>
  <si>
    <t>Dotacja dla niepublicznego Przedszkola "Bajkowe Wzgórze" w Mikułowicach</t>
  </si>
  <si>
    <t>Pomoc finansowa na zorganizowanie VII Ogólnopolskiego Festiwalu Muzyki Akordeonowej w Solcu-Zdroju</t>
  </si>
  <si>
    <t>Gmina Busko-Zdrój</t>
  </si>
  <si>
    <t>Organizacja imprez  sportowych</t>
  </si>
  <si>
    <t>Zmiany w ciagu roku</t>
  </si>
  <si>
    <t>Zakup usług przez jednostki samorządu terytorialnego od innych jednostek samorządu terytorialnego</t>
  </si>
  <si>
    <t>do uchwały Rady Gminy …………… nr………..</t>
  </si>
  <si>
    <t>Lp</t>
  </si>
  <si>
    <t>Nazwa jednostki otrzymującej dotację</t>
  </si>
  <si>
    <t>Zakres dotacji</t>
  </si>
  <si>
    <t xml:space="preserve">Prowadzenie spraw upowrzechniania kultury (prowadzenie biblioteki, świetlic wiejskich, Gminego Osrodka Kultury) - zgodnie ze statutem 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</si>
  <si>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</si>
  <si>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</si>
  <si>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</si>
  <si>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</si>
  <si>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</si>
  <si>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</si>
  <si>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</si>
  <si>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</si>
  <si>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</si>
  <si>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 xml:space="preserve"> Kultura i ochrona dziedzictwa narodowego</t>
  </si>
  <si>
    <t>Centra kultury i sztuki</t>
  </si>
  <si>
    <t>Dotacja podmiotowa z budżetu dla samorządowej instytucji kultury</t>
  </si>
  <si>
    <t>Kultura fizyczna i sport</t>
  </si>
  <si>
    <t>Razem</t>
  </si>
  <si>
    <t>Przychody z zaciągniętych pożyczek i kredytów na rynku krajowym</t>
  </si>
  <si>
    <t>Nadwyżki z lat ubiegłych</t>
  </si>
  <si>
    <t>Ogółem</t>
  </si>
  <si>
    <t>Dotacja podmiotowa z budżetu dla jednostek nie zaliczanych do sektora finansów publ.</t>
  </si>
  <si>
    <t>z tego:</t>
  </si>
  <si>
    <t>Cmentarze</t>
  </si>
  <si>
    <t>Dotacje celowe otrzymane z budżetu państwa na zadania bieżące realizowane przez gminę na podstawie porozumień z organami administeracji rządowej</t>
  </si>
  <si>
    <t>Dotacje celowe w ramach programów finansowanych z udziałem środków europejskich oraz środków o których mowa w art.5 ust.1 pkt 3 oraz ust. 3 pkt 5 i 6 ustawy, lub płatności w ramach budżetu środków europejskich</t>
  </si>
  <si>
    <t xml:space="preserve">Zadania w zakresie kultury fizycznej </t>
  </si>
  <si>
    <t xml:space="preserve">Wydatki inwestycyjne jednostek budżetowych </t>
  </si>
  <si>
    <t>Domy i ośrodki kultury, świetlice i kluby</t>
  </si>
  <si>
    <t xml:space="preserve">Obiekty sportowe 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</si>
  <si>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</si>
  <si>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</si>
  <si>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</si>
  <si>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</si>
  <si>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</si>
  <si>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</si>
  <si>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</si>
  <si>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</si>
  <si>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</si>
  <si>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</si>
  <si>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</si>
  <si>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Świadczenia rodzinne, świadczenia z funduszu alimentacyjnego oraz składki na ubezpieczenia emerytalne i rentowe z ubezpieczenia społecznego</t>
  </si>
  <si>
    <t>Wpływy z opłaty targowej</t>
  </si>
  <si>
    <t>Wydatki na zakupy inwestycyjne jednostek budżetowych</t>
  </si>
  <si>
    <t>w złotych</t>
  </si>
  <si>
    <t>Poz.</t>
  </si>
  <si>
    <t>A.</t>
  </si>
  <si>
    <t>Dochody budżetu</t>
  </si>
  <si>
    <t>Gminy Solec - Zdrój</t>
  </si>
  <si>
    <t>B.</t>
  </si>
  <si>
    <t>Wydatki budżetu</t>
  </si>
  <si>
    <t>C.</t>
  </si>
  <si>
    <t>Deficyt</t>
  </si>
  <si>
    <t>Nadwyżka</t>
  </si>
  <si>
    <t>Jednostka org. realizująca zadanie lub koordynująca program</t>
  </si>
  <si>
    <t>- środki z budżetu j.s.t.</t>
  </si>
  <si>
    <t>- środki z budżetu krajowego</t>
  </si>
  <si>
    <t>Ogółem majątkowe</t>
  </si>
  <si>
    <t>Ogółem bieżące</t>
  </si>
  <si>
    <r>
      <t xml:space="preserve">Od początku realizacji             Plan               </t>
    </r>
    <r>
      <rPr>
        <sz val="10"/>
        <color indexed="8"/>
        <rFont val="Times New Roman"/>
        <family val="1"/>
      </rPr>
      <t>…………………W</t>
    </r>
    <r>
      <rPr>
        <b/>
        <sz val="10"/>
        <color indexed="8"/>
        <rFont val="Times New Roman"/>
        <family val="1"/>
      </rPr>
      <t>ykonanie</t>
    </r>
  </si>
  <si>
    <t>Wybory do rad gmin, rad powiatów i sejmików województw, wybory wójtów,burmistrzów i prezydentów miast oraz referenda gminne, powiatowe i wojewódzkie</t>
  </si>
  <si>
    <t>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</si>
  <si>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w art. 184 ustawy, pobranych nienależnie lub w nadmiernej wysokości</t>
  </si>
  <si>
    <t>II. Zobowiązania zgodnie z art..11, ust.1 pkt 4 ustawy finanse publiczne(wymagalne) " 0"</t>
  </si>
  <si>
    <t>III. Kwoty dotacji</t>
  </si>
  <si>
    <t xml:space="preserve">     A. Otrzymanych przez Gminę </t>
  </si>
  <si>
    <t xml:space="preserve">     B. Udzielonych z budżetu Gminy </t>
  </si>
  <si>
    <t>IV. Wykaz udzielonych poreczeń i gwarancji - Gmina Solec - Zdrój nie udzielała poręczeń i gwarancji</t>
  </si>
  <si>
    <t xml:space="preserve">V.  Wykaz osób prawnych i fizycznych oraz jednostek organizacyjnych nieposiadających </t>
  </si>
  <si>
    <t xml:space="preserve">      osobowości prawnej , którym w zakresie podatków lub opłat udzielono ulg, odroczeń, umorzeń</t>
  </si>
  <si>
    <t xml:space="preserve">      lub rozłożono spłatę na raty - wykaz odrębny</t>
  </si>
  <si>
    <t>VI. Wykaz osób prawnych i fizycznych, którym udzielono pomocy publicznej - wykaz odrębny</t>
  </si>
  <si>
    <t>mgr inż.. Adam Pałys</t>
  </si>
  <si>
    <t>Wójt Gminy Solec - Zdrój</t>
  </si>
  <si>
    <t>Lp.</t>
  </si>
  <si>
    <t>Kwota</t>
  </si>
  <si>
    <t>Wydatki inwestycyjne jednostek budżetowych - pozostałe</t>
  </si>
  <si>
    <t>Komendy powiatowe Policji</t>
  </si>
  <si>
    <t>Komendy powiatowe Państwowej Straży Pożarnej</t>
  </si>
  <si>
    <t>Zasiłki stałe</t>
  </si>
  <si>
    <t>Zakup usług pozostałych - pozostałe</t>
  </si>
  <si>
    <t>Wpływy i wydatki związane z gromadzeniem środków z opłat i kar za korzystanie ze środowiska</t>
  </si>
  <si>
    <t>Pozostałe zadania w zakresie kultury</t>
  </si>
  <si>
    <t>Dotacje celowe przekazane dla powiatu na inwestycje i zakupy inwestycyjne realizowane na podstawie porozumień między jednostkami samorządu terytorialnego</t>
  </si>
  <si>
    <t>Nazwa zadania</t>
  </si>
  <si>
    <t>§</t>
  </si>
  <si>
    <t>w tym:</t>
  </si>
  <si>
    <t>Dotacje</t>
  </si>
  <si>
    <t>Pozostałe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</si>
  <si>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</si>
  <si>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</si>
  <si>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Treść</t>
  </si>
  <si>
    <t>Przychody ogółem</t>
  </si>
  <si>
    <t>Rozchody ogółem</t>
  </si>
  <si>
    <t>Wytwarzanie i zaopatrywanie w enegię elektryczna, gaz i wodę</t>
  </si>
  <si>
    <t>Dostarczanie wody</t>
  </si>
  <si>
    <t>Zakup usług obejmujących wykonanie ekspertyz, analiz i opinii</t>
  </si>
  <si>
    <t>Wolne środki, o których mowa w art. 217 ust.2 pkt 6 ustawy</t>
  </si>
  <si>
    <t>950</t>
  </si>
  <si>
    <t>952</t>
  </si>
  <si>
    <t>Otrzymane spadki, zapisy i darowizny w postaci pieniężnej</t>
  </si>
  <si>
    <t>w  złotych</t>
  </si>
  <si>
    <t>Wydatki jednostek budżetowych</t>
  </si>
  <si>
    <t>III. Dochody i wydatki związane z pomocą rzeczową lub finansową realizowaną na podstawie porozumień między j.s.t</t>
  </si>
  <si>
    <t xml:space="preserve">Dochody ogółem                     plan                  -------------------wykonanie </t>
  </si>
  <si>
    <t xml:space="preserve">Wydatki ogółem        plan                  ------------------wykonanie </t>
  </si>
  <si>
    <t xml:space="preserve">Wydatki bieżące        plan                  ---------------wykonanie </t>
  </si>
  <si>
    <t xml:space="preserve">wynagrodzenia i składki od nich naliczane     plan                  ---------------wykonanie </t>
  </si>
  <si>
    <t xml:space="preserve">wydatki związane z realizacją statutowych zadań     plan                  ---------------wykonanie </t>
  </si>
  <si>
    <t xml:space="preserve">Dotacje na zadania bieżące     plan                  ---------------wykonanie </t>
  </si>
  <si>
    <t xml:space="preserve">Świadczenia na rzecz osób fizycznych  plan                  ---------------wykonanie </t>
  </si>
  <si>
    <t xml:space="preserve">Wydatki na programy finansowane z udziałem środków, o których mowa w art. 5 ust. 1 pkt 2 i 3         plan                  ---------------wykonanie </t>
  </si>
  <si>
    <t xml:space="preserve">Wydatki na obsługę długu (odsetki)    plan                  -------------------wykonanie </t>
  </si>
  <si>
    <t xml:space="preserve">Wydatki
z tytułu poręczeń
i gwarancji plan                  ----------------wykonanie </t>
  </si>
  <si>
    <t xml:space="preserve">Wydatki majątkowe plan                  ---------------wykonanie </t>
  </si>
  <si>
    <t xml:space="preserve">inwestycje i zakupy inwestycyjne             plan                  ---------------wykonanie </t>
  </si>
  <si>
    <t xml:space="preserve">wydatki na programy finansowane z udziałem środków, o których mowa w art. 5 ust. 1 pkt 2 i 3       plan                  ---------------wykonanie </t>
  </si>
  <si>
    <t xml:space="preserve">wniesienie wkadów do spółek prawa handlowegoplan                  ---------------wykonanie </t>
  </si>
  <si>
    <t xml:space="preserve">zakup i objęcie akcji i udziałów plan                  ---------------wykonanie </t>
  </si>
  <si>
    <t>Zobowiązania</t>
  </si>
  <si>
    <t>Spłaty otrzymanych krajowych  pożyczek i kredytów</t>
  </si>
  <si>
    <t>Po zmianach</t>
  </si>
  <si>
    <t>w tym: kredyty i pożyczki zaciągane na wydatki refundowane ze środków UE</t>
  </si>
  <si>
    <t>Wydatki bieżące:</t>
  </si>
  <si>
    <t>Ogółem wydatki</t>
  </si>
  <si>
    <t>Wydatki majątkowe:</t>
  </si>
  <si>
    <t>Administracja publiczna</t>
  </si>
  <si>
    <t>Inne formy wychowania przedszkolnego</t>
  </si>
  <si>
    <t xml:space="preserve">Działanie: </t>
  </si>
  <si>
    <t>Dotacja podmiotowa z budżetu dla jednostek nie zaliczanych do sektora finansów publicznych</t>
  </si>
  <si>
    <t>Wpłaty jednostek na fundusz celowy na finansowanie lub dofinansowanie zadań inwestycyjnych</t>
  </si>
  <si>
    <t>Jednostka budżetowa realizująca zadanie</t>
  </si>
  <si>
    <t>grupa wydatków</t>
  </si>
  <si>
    <t>kwota</t>
  </si>
  <si>
    <t>Remont dróg</t>
  </si>
  <si>
    <t>Wydatki bieżące jednostek budżetowych</t>
  </si>
  <si>
    <t>Sołectwo Magierów</t>
  </si>
  <si>
    <t>Sołectwo Piasek Mały</t>
  </si>
  <si>
    <t>Sołectwo Piestrzec</t>
  </si>
  <si>
    <t>Sołectwo Solec-Zdrój</t>
  </si>
  <si>
    <t>Konserwacja gminnych rowów odwadniających</t>
  </si>
  <si>
    <t>11.</t>
  </si>
  <si>
    <t>Wpływy z opłaty produktowej</t>
  </si>
  <si>
    <t xml:space="preserve">Razem </t>
  </si>
  <si>
    <t>Projekt</t>
  </si>
  <si>
    <t>Okres realizacji zadania</t>
  </si>
  <si>
    <t>Wartość zadania:</t>
  </si>
  <si>
    <t>środki z budżetu j.s.t.</t>
  </si>
  <si>
    <t>Urząd Gminy</t>
  </si>
  <si>
    <t xml:space="preserve"> środki z budżetu krajowego</t>
  </si>
  <si>
    <t>Środki z U E oraz innych źródeł zagranicznych</t>
  </si>
  <si>
    <t>Planowane</t>
  </si>
  <si>
    <t>Wykonane</t>
  </si>
  <si>
    <t>Dotacje ogółem</t>
  </si>
  <si>
    <t>Wydatki ogółem</t>
  </si>
  <si>
    <t>Wydatki bieżące</t>
  </si>
  <si>
    <t>Wynagrodzenia i pochodne</t>
  </si>
  <si>
    <t>Wydatki majatkowe</t>
  </si>
  <si>
    <t xml:space="preserve">Dotacje  z budżetu państwa dla gmin uzdrowiskowych </t>
  </si>
  <si>
    <t>Organizacja imprez kulturalnych i sportowych</t>
  </si>
  <si>
    <t>klasyfikacja §</t>
  </si>
  <si>
    <t>957</t>
  </si>
  <si>
    <t>Jednostka otrzymująca dotację</t>
  </si>
  <si>
    <t>Kwota dotacji</t>
  </si>
  <si>
    <t xml:space="preserve"> </t>
  </si>
  <si>
    <t>I. Dotacje dla jednostek sektora finansów publicznych</t>
  </si>
  <si>
    <t>II. Dotacje dla jednostek spoza sektora finansów publicznych</t>
  </si>
  <si>
    <t>Wykonywanie specjalistycznych usług opiekuńczych stacjonarnych dla osób po kryzysach psychicznych i terapii zajeciowej</t>
  </si>
  <si>
    <t>Planowana</t>
  </si>
  <si>
    <t>Przekazana</t>
  </si>
  <si>
    <t>Gminne Centrum Kultury Solec-Zdrój</t>
  </si>
  <si>
    <t xml:space="preserve">Zwroty dotacji oraz płatności, w tym wykorzystanych niezgodnie z przeznaczeniem lub wykorzystanych z naruszeniem procedur, o których mowa w art. 184 ustawy, pobranych nienależnie lub w nadmiernej wysokości, </t>
  </si>
  <si>
    <t>Dział</t>
  </si>
  <si>
    <t>Rozdział</t>
  </si>
  <si>
    <t>Paragraf</t>
  </si>
  <si>
    <t>Nazwa działu, rozdziału, paragrafu</t>
  </si>
  <si>
    <t>Dochody</t>
  </si>
  <si>
    <t>Wydatki</t>
  </si>
  <si>
    <t>Plan</t>
  </si>
  <si>
    <t>Wykonanie</t>
  </si>
  <si>
    <t>%</t>
  </si>
  <si>
    <t>010</t>
  </si>
  <si>
    <t>Rolnictwo i łowiectwo</t>
  </si>
  <si>
    <t>Koszty postępowania sądowego i prokuratorskiego</t>
  </si>
  <si>
    <t>01030</t>
  </si>
  <si>
    <t>Izby rolnicze</t>
  </si>
  <si>
    <t>Wpłaty gmin na rzecz izb rolniczych  w wysokości 2% uzyskanych wpływów z podatku rolnego</t>
  </si>
  <si>
    <t>01095</t>
  </si>
  <si>
    <t>Fundusz sołecki</t>
  </si>
  <si>
    <t>Pozostała działalność</t>
  </si>
  <si>
    <t>Dotacje celowe otrzymane z budżetu państwa na realizację zadań bieżących z zakresu administracji rządowej oraz innych zadań zleconych gminie ustawami</t>
  </si>
  <si>
    <t>Nagrody o charakterze szczególnym nie zaliczone do wynagrodzeń</t>
  </si>
  <si>
    <t>Wynagrodzenia bezosobowe</t>
  </si>
  <si>
    <t>Zakup materiałów i wyposażenia</t>
  </si>
  <si>
    <t>Zakup usług pozostałych</t>
  </si>
  <si>
    <t>Składki na ubepieczenia społeczne</t>
  </si>
  <si>
    <t>Różne opłaty i składki</t>
  </si>
  <si>
    <t>Dochody z najmu i dzierżawy</t>
  </si>
  <si>
    <t>Transport i łączność</t>
  </si>
  <si>
    <t>Drogi publiczne powiatowe</t>
  </si>
  <si>
    <t>Drogi publiczne gminne</t>
  </si>
  <si>
    <t>Wpływy z różnych opłat</t>
  </si>
  <si>
    <t>Zakup usług remontowych</t>
  </si>
  <si>
    <t>Wydatki inwestycyjne jednostek budżetowych</t>
  </si>
  <si>
    <t>Usuwanie skutków klęsk żywiołowych</t>
  </si>
  <si>
    <t>Dotacje celowe otrzymane z budżetu państwa na realizację własnych zadań bieżących gmin</t>
  </si>
  <si>
    <t>Gospodarka mieszkaniowa</t>
  </si>
  <si>
    <t>Gospodarka gruntami i nieruchomościami</t>
  </si>
  <si>
    <t>Dochody z najmu i dzierżawy składników majątkowych Skarbu Państwa lub innych jednostek zalicznych do sektora finansów publicznych oraz innych umów o podobnym charakterze</t>
  </si>
  <si>
    <t>Pozostałe odsetki</t>
  </si>
  <si>
    <t>Wpływy z różnych dochodów</t>
  </si>
  <si>
    <t>Wynagrodzenia osobowe pracowników</t>
  </si>
  <si>
    <t>Dodatkowe wynagrodzenie roczne</t>
  </si>
  <si>
    <t>Składki na ubezpieczenia społeczne</t>
  </si>
  <si>
    <t>Składki na Funusz Pracy</t>
  </si>
  <si>
    <t>Zakup energii</t>
  </si>
  <si>
    <t>Odpisy na Zakładowy Fund.Ś.Socj.</t>
  </si>
  <si>
    <t>Podatek od towarów i usług (VAT)</t>
  </si>
  <si>
    <t>Działalność usługowa</t>
  </si>
  <si>
    <t xml:space="preserve"> Administracja publiczna</t>
  </si>
  <si>
    <t>Urzędy wojewódzkie</t>
  </si>
  <si>
    <t>Dochody jednostek samorządu terytorialnego związane z realizacją zadań z zakresu administracji rządowej oraz innych zadań zleconych ustawami</t>
  </si>
  <si>
    <t>Składki na Fundusz Pracy</t>
  </si>
  <si>
    <t>Podróże służbowe krajowe</t>
  </si>
  <si>
    <t>Rady gmin</t>
  </si>
  <si>
    <t>Różne wydatki na rzecz osób fizycznych</t>
  </si>
  <si>
    <t>Urzędy gmin</t>
  </si>
  <si>
    <t>Wpływy z usług</t>
  </si>
  <si>
    <t>Zakup usług zdrowotnych</t>
  </si>
  <si>
    <t>Szkolenia pracowników nie bedących członkami korpusu służby cywilnej</t>
  </si>
  <si>
    <t>Drogi wewnętrzne</t>
  </si>
  <si>
    <t>Pozostałe podatki na rzecz budzetów jst</t>
  </si>
  <si>
    <t>Rozdz.</t>
  </si>
  <si>
    <t>Nazwa zadania inwestycyjnego</t>
  </si>
  <si>
    <t>Planowane wydatki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</si>
  <si>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</si>
  <si>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</si>
  <si>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</si>
  <si>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</si>
  <si>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</si>
  <si>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</si>
  <si>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926</t>
  </si>
  <si>
    <t>92695</t>
  </si>
  <si>
    <t>x</t>
  </si>
  <si>
    <t>Priorytet: oś priorytetowa  3. Efektywna i zielona energia</t>
  </si>
  <si>
    <t>Projekt: Poprawa efektywnosci energetycznej budynków użytecznosci publicznej</t>
  </si>
  <si>
    <t>Realizacja zadań wymagających stosowania specjalnej organizacji nauki i metod pracy dla dzieci imłodzieŜyw szkołach podstawowych, gimnazjach, liceach ogólnokształcących, liceach profilowanych i szkołach zawodowych oraz szkołach artystycznych</t>
  </si>
  <si>
    <t>2015 - 2017</t>
  </si>
  <si>
    <t>Wykonanie planowanych dochodów i wydatków budżetowych za  I półrocze 2016 roku dla Rady Gminy Solec Zdrój</t>
  </si>
  <si>
    <t>Dotacje celowe w ramach programów finansowanych z udziałem środków europejskich oraz środków, o których mowa w art.5 ust.1 pkt. 3 oraz ust. 3 pkt 5 i 6 ustawy, lub płatności w ramach budżetu środków europejskich realizowanych przez jst</t>
  </si>
  <si>
    <t>Dotacje celowe otrzymane z budżetu państwa na realizację inwestycji i zakupów inwestycyjnych własnych gmin (związków gmin, związków powiatowo-gminnych)</t>
  </si>
  <si>
    <t>Wpływy z opłat z tytułu użytkowania wieczystego nieruchomości</t>
  </si>
  <si>
    <t>Dotacje celowe otrzymane z budżetu państwa na realizację zadań bieżących z zakresu administracji rządowej oraz innych zadań zleconych gminie(związkom gmin, związkom powiatowo-gminnym) ustawami</t>
  </si>
  <si>
    <t>Dotacje celowe otrzymane z budżetu państwa na realizację własnych zadań bieżących gmin(związków gmin, związków powiatowo-gminnym)</t>
  </si>
  <si>
    <t>Wpływy z opłat za korzystanie z wychowania przedszkolnego</t>
  </si>
  <si>
    <t>Wpływy z tytułu grzywien i innych kar piniężnychod osób prawnych i innych jednostek organizacyjnych</t>
  </si>
  <si>
    <t>Wpływy z opłat za korzystanie z wyżywienia w jednostkach rrealizujących zadania z zakresu wychowania przedszkolnego</t>
  </si>
  <si>
    <t>Świadczenia wychowawcze</t>
  </si>
  <si>
    <t xml:space="preserve">Dotacje celowe otrzymane z budżetu państwa na zadania bieżące z zakresu administracji rządowej zlecone gminom (związkom gmin, związkom powiatowo-gminnym), związane z realizacją świadczenia wychowawczego </t>
  </si>
  <si>
    <t>Wpływy z odsetek od nieterminowych wpłat z tytułu podatków i opłat</t>
  </si>
  <si>
    <t>Dotacje celowe w ramach programów finansowanych z udziałem środków europejskich oraz 5 ust. 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</si>
  <si>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art.. 5 ust. 1 pkt 3 oraz ust. 3 pkt 5 i 6 ustawy, z wyłączeniem dochodów klasyfikowanych w paragrafie 205</t>
  </si>
  <si>
    <t xml:space="preserve">Środki otrzymane od pozostałych jednostek zaliczanych do sektora finansów publicznych na realizacjęzadań bieżących jednostek zaliczanych do sektora finansów publicznych </t>
  </si>
  <si>
    <t>Dotacja celowa otrzymana z tytułu pomocy finansowej udzielanej między jst na dofinansowanie własnych zadań bieżących</t>
  </si>
  <si>
    <t>Dotacje celowe otrzymane z budżetu państwa na realizację własnych zadań bieżących gmin(związków gmin, związków powiatowo-gminnym</t>
  </si>
  <si>
    <t>Wspieranie rodziny</t>
  </si>
  <si>
    <t>wydatki majątkowe</t>
  </si>
  <si>
    <t>- środki z UE oraz innych źródeł zagranicznych</t>
  </si>
  <si>
    <t>2</t>
  </si>
  <si>
    <t>Program:    Regionalny Program Operacyjny Województwa Świętokrzyskiego na lata 2014 - 2020</t>
  </si>
  <si>
    <t>2015 - 2018</t>
  </si>
  <si>
    <t>Zagospodarowanie terenu sportowo-rekreacyjnego w m. Magierów</t>
  </si>
  <si>
    <t>Przebudowa dróg powiatowych usprawniających komunikacją pomiędzy drogami krajowymi i wojewódzkimi na terenie powiatu buskiego</t>
  </si>
  <si>
    <t>900</t>
  </si>
  <si>
    <t>Zakup zestawu inkasenckiego</t>
  </si>
  <si>
    <t>400</t>
  </si>
  <si>
    <t>40002</t>
  </si>
  <si>
    <t>90001</t>
  </si>
  <si>
    <t>Zagospodarowanie terenu sportowo - rekreacyjnego w m. Magierów</t>
  </si>
  <si>
    <t>Zagospodarowanie terenów publiczno - sportowo - rekreacyjnego w m. Świniary</t>
  </si>
  <si>
    <t>Zakup przystanku autobusowego w m. Włosnowice</t>
  </si>
  <si>
    <t>Zakup 2 sztuk pomp na przepompownię ścieków</t>
  </si>
  <si>
    <t xml:space="preserve">Priorytet:  </t>
  </si>
  <si>
    <t>Wydatki w roku budżetowym 2016</t>
  </si>
  <si>
    <t>Sołectwo  Chinków</t>
  </si>
  <si>
    <t>Remonty dróg</t>
  </si>
  <si>
    <t>konserwacja  rowów odwadniających odwadniającego</t>
  </si>
  <si>
    <t>wytyczenie drogi</t>
  </si>
  <si>
    <t>zakup paliwa do wykaszania poboczy</t>
  </si>
  <si>
    <t>Zarybienie zbiornika wiejskiego</t>
  </si>
  <si>
    <t>Sołectwo  Kików</t>
  </si>
  <si>
    <t>konserwacja rowów odwadniających</t>
  </si>
  <si>
    <t>remonty , utrzymanie i wyposażenie strażnic</t>
  </si>
  <si>
    <t xml:space="preserve">Zakup kosiarki spalinowej </t>
  </si>
  <si>
    <t>remont i utrzymanie wiejskich obiektów sportowych</t>
  </si>
  <si>
    <t>Zagospodarowanie przestrzeni publicznej wraz z małą infrastrukturą</t>
  </si>
  <si>
    <t>Sołectwo  Kolonia Zagajów</t>
  </si>
  <si>
    <t>remonty infrastruktury wiejskiej - przystanki autobusowe</t>
  </si>
  <si>
    <t>utrzymanie czystości, konserwacja i wyposażenie miejsc ogólniedostępnej przestrzeni publicznej</t>
  </si>
  <si>
    <t>remont i utrzymanie  dróg</t>
  </si>
  <si>
    <t>utrzymanie czystości  miejsc ogólnie dostępnej przestrzeni  publicznej</t>
  </si>
  <si>
    <t>zakup przepustów</t>
  </si>
  <si>
    <t>754</t>
  </si>
  <si>
    <t>75412</t>
  </si>
  <si>
    <t>zakup wykaszarki</t>
  </si>
  <si>
    <t>90004</t>
  </si>
  <si>
    <t>92601</t>
  </si>
  <si>
    <t>remont i bieżące utrzymanie dróg i chodników</t>
  </si>
  <si>
    <t>utrzymanie zieleni</t>
  </si>
  <si>
    <t>oświetlenie uliczne</t>
  </si>
  <si>
    <t>Sołectwo  Strażnik</t>
  </si>
  <si>
    <t xml:space="preserve">remonty dróg </t>
  </si>
  <si>
    <t>zakup tablic informacyjnych</t>
  </si>
  <si>
    <t>Sołectwo  Sułkowice</t>
  </si>
  <si>
    <t>remont i utrzymanie dróg</t>
  </si>
  <si>
    <t>utrzymanie czystości, konserwacja i wyposażenie miejsc ogólnie dostępnej przestrzeni publicznej</t>
  </si>
  <si>
    <t>Zakup wykaszarki</t>
  </si>
  <si>
    <t>remont i wyposażenie i utrzymanie świetlicy</t>
  </si>
  <si>
    <t>Sołectwo  Świniary</t>
  </si>
  <si>
    <t>remont, wyposażenie i utrzymanie strażnicy</t>
  </si>
  <si>
    <t>utrzymanie i zagospodarowanie placu zabaw</t>
  </si>
  <si>
    <t>Zagospodarowanie terenów publiczno-rekreacyjno-sportowych</t>
  </si>
  <si>
    <t>Sołectwo  Wełnin</t>
  </si>
  <si>
    <t>konserwacja gminnych rowów  odwadniających</t>
  </si>
  <si>
    <t>Sołectwo  Włosnowice</t>
  </si>
  <si>
    <t>konserwacja gminnych rowów</t>
  </si>
  <si>
    <t>remont, wyposażenie i utrzymanie świetlicy</t>
  </si>
  <si>
    <t>remont, wyposażenie i utrzymanie boiska sportowego</t>
  </si>
  <si>
    <t>zakup  przystanku autobusowego</t>
  </si>
  <si>
    <t>Sołectwo  Zagaje Kikowskie</t>
  </si>
  <si>
    <t>odśnieżanie dróg</t>
  </si>
  <si>
    <t>Budowa świetlicy  wraz z zagospodarowaniem terenu w m.  Zagaje Kikowskie</t>
  </si>
  <si>
    <t>Sołectwo  Zagajów</t>
  </si>
  <si>
    <t>Zakup przepustów</t>
  </si>
  <si>
    <t>odkrzaczanie dróg</t>
  </si>
  <si>
    <t>remont i utrzymanie obiektów sportowych</t>
  </si>
  <si>
    <t>Sołectwo  Zagórzany</t>
  </si>
  <si>
    <t>zakup paliwa do koszenia trawy na na placu zabaw</t>
  </si>
  <si>
    <t>Sołectwo  Zborów</t>
  </si>
  <si>
    <t>zakup kręgów</t>
  </si>
  <si>
    <t>Opryski i odkrzaczanie  dróg</t>
  </si>
  <si>
    <t>Sołectwo  Zielonki</t>
  </si>
  <si>
    <t>Sołectwo  Żuków</t>
  </si>
  <si>
    <t>remont dróg</t>
  </si>
  <si>
    <t>Zakup tablicy z regulaminem na plac zabaw</t>
  </si>
  <si>
    <t>Sołectwo  Ludwinów</t>
  </si>
  <si>
    <t>odnowa zabytków- Kościół w Świniarach</t>
  </si>
  <si>
    <t xml:space="preserve">Projekt:  „Ochrona bioróżnorodności obszarów cennych przyrodniczo poprzez utworzenie edukacyjnej ścieżki rowerowej łączącej gminy uzdrowiskowe Busko-Zdrój i Solec-Zdrój”
</t>
  </si>
  <si>
    <t xml:space="preserve">Program:  Regionalny Program Operacyjny Województwa Świętokrzyskiego na lata 2014-2020
</t>
  </si>
  <si>
    <t xml:space="preserve">Priorytet: Oś Priorytetowa 4. Dziedzictwo naturalne i kulturowe
 </t>
  </si>
  <si>
    <t xml:space="preserve">Działanie:  4.5 ochrona i wykorzystanie  obszarów cennych przyrodniczo
</t>
  </si>
  <si>
    <t>Priorytet:  Oś Priorytetowa 6. Rozwój miast</t>
  </si>
  <si>
    <t xml:space="preserve">Działanie:  Działanie 6.5 Rewitalizacja obszarów miejskich i wiejskich
</t>
  </si>
  <si>
    <t xml:space="preserve">Projekt: Ochrona obszarów Natura 2000 na terenie województwa świętokrzyskiego poprzez ukierunkowanie ruchu turystycznego przyjaznego przyrodzie
</t>
  </si>
  <si>
    <t xml:space="preserve">Program: Program Operacyjny Infrastruktura i Środowisko 2014-2020
</t>
  </si>
  <si>
    <t xml:space="preserve">Projekt: Działanie 2.4 Ochrona przyrody i edukacja ekologiczna
 </t>
  </si>
  <si>
    <t>Działanie 3.3 Poprawa efektywności energetycznej z wykorzystaniem odnawialnych źródeł energii w sektorze publicznym i mieszkaniowym.</t>
  </si>
  <si>
    <t xml:space="preserve">Działanie:  Działanie 4.4 Zachowanie  dziedzictwa kulturowego i naturalnego
</t>
  </si>
  <si>
    <t xml:space="preserve">Program:  Regionalny Program Operacyjny Województwa Świętokrzyskiego na lata 2014-2020
</t>
  </si>
  <si>
    <t xml:space="preserve">Program: Szwajcarsko-Polski Program Współpracy
</t>
  </si>
  <si>
    <t xml:space="preserve">Priorytet inwestycyjny: Priorytet 2 Środowisko i Infrastruktura Szwajcarsko-Polskiego Programu Współpracy w obszarze tematycznym  Odbudowa, remont, przebudowa i rozbudowa podstawowej infrastruktury oraz poprawa stanu srodowiska
</t>
  </si>
  <si>
    <t>Świadczenie wychowawcze</t>
  </si>
  <si>
    <t>Dotacje celowe otrzymane z budżetu państwa na zadania bieżące z zakresuadministracji rządowej zlecone gminom (związkom gmin, związkom powiatowo- gminnym), związane z realizacją świadczenia wychowawczego stanowiącego pomoc państwa w wychowywaniu dzieci</t>
  </si>
  <si>
    <t>Wykonanie planowanych dochodów i wydatków budżetowych na zadania zlecone za I pólrocze 2016 roku dla Rady Gminy Solec Zdrój</t>
  </si>
  <si>
    <t>Szkolenia pracowników niebędących członkami korpusu służby cywilnej</t>
  </si>
  <si>
    <t>Zagospodarowanie przestrzeni publicznej wraz z małą infrastrukturą w m. Kików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</si>
  <si>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</si>
  <si>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Pomoc finansowa na III Ogólnopolski Festiwal Muzyki Akordeonowej w Solcu-Zdroju</t>
  </si>
  <si>
    <t>Środowiskowy Dom Samopomocy w m . Świniary</t>
  </si>
  <si>
    <t>Zakup usług pozostałych - współfinansowanie z innych środków bezzwrotnych</t>
  </si>
  <si>
    <t>Wydatki inwestycyjne jednostek budżetowych - współfinansowanie innych środków bezzwrotnych</t>
  </si>
  <si>
    <t>Organizacje pozarządowe</t>
  </si>
  <si>
    <t>Wydatki majątkowe</t>
  </si>
  <si>
    <t>Program:   Szwajcarsko-Polski Program Współpracy</t>
  </si>
  <si>
    <t xml:space="preserve">Projekt: Instalacja systemów energii odnawialnej na budynkach użyteczności publicznej oraz domach prywatnych w Gminach Powiatu Buskiego i Pińczowskiego </t>
  </si>
  <si>
    <t>Wpływy z innych opłat stanowiących dochody jst na pods. Ustaw</t>
  </si>
  <si>
    <t xml:space="preserve">Nazwa zadania inwestycyjnego </t>
  </si>
  <si>
    <t xml:space="preserve">Osiagnięte efekty rzeczowe </t>
  </si>
  <si>
    <t>Rozdział klasyfikacji budżetowej</t>
  </si>
  <si>
    <t>Łączne nakłady finansowe</t>
  </si>
  <si>
    <t>Źródła finansowania wydatków</t>
  </si>
  <si>
    <t>dochody własne</t>
  </si>
  <si>
    <t>kredyty i pożyczki</t>
  </si>
  <si>
    <t>dotacje i środki pochodzące z innych źródeł</t>
  </si>
  <si>
    <t>Roczne                                 Plan               ……………     Wykonanie</t>
  </si>
  <si>
    <t>Wpływy do wyjaśnienia</t>
  </si>
  <si>
    <t>Dotacje celowe otrzymane od samorządu województwa na zadania bieżące realizowane na podstawie porozumień (umów) między jst</t>
  </si>
  <si>
    <t>Wybory do rad gmin, rad powiatów i sejmików województw, wybory wójtów, burmistrzów i prezydentów miast oraz referenda gminne, powiatowe i wojewódzkie</t>
  </si>
  <si>
    <t>Rezerwy</t>
  </si>
  <si>
    <t>Rezerwy ogólne i celowe</t>
  </si>
  <si>
    <t>Wpływy z innych lokalnych opłat pobieranych przez jst na podstawie odrębnych ustaw</t>
  </si>
  <si>
    <t>Ogółem limity</t>
  </si>
  <si>
    <t>Powiat Buski</t>
  </si>
  <si>
    <t>Dotacja podmiotowa z budżetu dla niepubliczej jednostki systemu oświaty</t>
  </si>
  <si>
    <t>Wpływy z innych lokalnych opłat pobieranych przez jednostki samorządu terytorialnego na podstawie odrębnych ustaw</t>
  </si>
  <si>
    <t>remonty, utrzymanie i wyposażenie świetlicy</t>
  </si>
  <si>
    <t>Remont, wyposażenie i utrzymanie strażnicy</t>
  </si>
  <si>
    <t>Opłaty z tytułu zakupu usług telekomunikacyjnych</t>
  </si>
  <si>
    <t>Pozostałe podatki na rzecz budżetów jst</t>
  </si>
  <si>
    <t>Realizacja zadań wymagających stosowania specjalnej organizacji nauki i metod pracy dla dzieci imłodzieżyw szkołach podstawowych, gimnazjach, ogólnokształcących, liceach profilowanych i szkołach zawodowych oraz ogólnokształcących, liceach profilowanych i szkołach zawodowych oraz  szkołach artystycznych</t>
  </si>
  <si>
    <t>Wydatki inwestycyjne jednostek budżetowych Współfinansowanie programów i projektów realizowanych ze środków, o których
mowa w art. 5 ust. 3 ustawy, z wyłączeniem środków, o których mowa w art. 5
ust. 3 pkt 2, pkt 5 lit. c i d oraz pkt 6 ustawy</t>
  </si>
  <si>
    <t>Dotacja celowa z budżetu dla pozostałych jednostek zaliczanych do sektora finansów publicznych</t>
  </si>
  <si>
    <t>Dotacje celowe z budżetu na finansowanie lub dofinansowanie zadań zleconych do realizacji pozostałym jednostkom niezaliczanym do sektora finansów publicznych</t>
  </si>
  <si>
    <t>środki wymienione w art.. 5, ust. 1 pkt 2 i 3 uofp</t>
  </si>
  <si>
    <t>Wpływy z najmu i dzierżawy składników majątkowych Skarbu Państwa, jed nostek samorządu terytorialnego lub innych jednostek zaliczanych do sektora finansów publicznych oraz innych umów o podobnym charakterze</t>
  </si>
  <si>
    <t>Dotacje celowe otrzymane z budżetu państwa na realizację zadań bieżących gmin z zakresu edukacyjnej opieki wychowawczej finansowanych w całości przez budżet państwa w ramach programów rządowych</t>
  </si>
  <si>
    <t>Wpływy z podatku od czynności cywilnoprawnych</t>
  </si>
  <si>
    <t>Dotacje celowe otrzymane z budżetu państwa na realizację inwestycji i zakupów inwestycyjnych własnych gmin (związków gmin)</t>
  </si>
  <si>
    <t>Podróże służbowe zagraniczne</t>
  </si>
  <si>
    <t>Inne formy pomocy dla uczniów</t>
  </si>
  <si>
    <t>Pozstała działalność</t>
  </si>
  <si>
    <t>Wpłaty od jednostek na państwowy fundusz celowy</t>
  </si>
  <si>
    <t>Zakup środków dydaktycznych i książek</t>
  </si>
  <si>
    <t>Wykonanie zadań inwestycyjnych rocznych za 2016 rok</t>
  </si>
  <si>
    <t>rok budżetowy 2016 (7+8+9+10)</t>
  </si>
  <si>
    <t>Schroniska dla zwierząt</t>
  </si>
  <si>
    <t>Wydatki inwestycyjne jednostek budżetowych-współfinansowanie innych środków bezzwrotnych</t>
  </si>
  <si>
    <t>Wydatki inwestycyjne jednostek budżetowych - płatności w zakresie budżetu środków europejskich</t>
  </si>
  <si>
    <t>Ochrona zabytków i opieka nad zabytkami</t>
  </si>
  <si>
    <t>Dotacje celowe z budżetu na finansowanie lub dofinansowanie prac remontowych i konserwatorskich obiektów zabytkowych przekazane jednostkomniezaliczanym do sektora finansów publicznych</t>
  </si>
  <si>
    <t>Dotacja celowa z budżetu na finansowanie lub dofinansowanie zadań zleconychdo realizacji stowarzyszeniom</t>
  </si>
  <si>
    <t>Wydatki inwestycyjne jednostek budżetowych - współfinansowanie programów i projektów realizowanych ze środków, o których
mowa w art. 5 ust. 3 ustawy, z wyłączeniem środków, o których mowa w art. 5
ust. 3 pkt 2, pkt 5 lit. c i d oraz pkt 6 ustawy</t>
  </si>
  <si>
    <t>Wpływy z grzywien i innych kar pieniężnych od osób prawnych i innych jednostek organizacyjnych</t>
  </si>
  <si>
    <t>Wpłaty z tytułu odpłatnego nabycia prawa własności oraz prawa użytkowania wieczystego nieruchomości</t>
  </si>
  <si>
    <t xml:space="preserve">                                                        Wykonanie limitów wieloletnich wydatków na przedsięwzięcia za  I półrocze 2016 rok</t>
  </si>
  <si>
    <t xml:space="preserve">Ochrona bioróżnorodności obszarów cennych przyrodniczo poprzez utworzenie edukacyjnej ścieżki rowerowej łączącej gminy uzdrowiskowe Busko-Zdrój i Solec-Zdrój </t>
  </si>
  <si>
    <t xml:space="preserve">Instalacja systemów energii odnawialnej na budynkach użyteczności publicznej oraz domach prywatnych w gminach powiatu buskiego i pińczowskiego  </t>
  </si>
  <si>
    <t xml:space="preserve">Budowa świetlicy w m. Zagaje Kikowskie  </t>
  </si>
  <si>
    <t xml:space="preserve">Poszerzenie oferty kulturalnej na terenie gminy Solec-Zdrój skierowanej do mieszkańców, turystów oraz kuracjuszy   </t>
  </si>
  <si>
    <t xml:space="preserve">Uporządkowanie gospodarki wodno-ściekowej na terenie Gminy Solec-Zdrój  </t>
  </si>
  <si>
    <t xml:space="preserve">Budowa instalacji odwadniania i kompostowania osadów ściekowych na oczyszczalniach ścieków w Gminie Solec-Zdrój  </t>
  </si>
  <si>
    <t xml:space="preserve">Rozbudowa systemu wodno - kanalizacyjnego Gminy Solec-Zdrój  </t>
  </si>
  <si>
    <t xml:space="preserve">Modernizacja oświetlenia ulicznego na terenie gminy Solec-Zdrój - ograniczenie zużycia energii elektrycznej  </t>
  </si>
  <si>
    <t xml:space="preserve">Ochrona obszarów Natura 2000 na terenie województwa świętokrzyskiego poprzez ukierunkowanie ruchu turystycznego przyjaznego przyrodzie  </t>
  </si>
  <si>
    <t xml:space="preserve">Poprawa efektywności energetycznej budynków użyteczności publicznej </t>
  </si>
  <si>
    <t xml:space="preserve">Rewitalizacja przestrzeni publicznej miejscowości Solec-Zdrój - Poprawa estetyki i atrakcyjności turystycznej Gminy Solec-Zdrój  </t>
  </si>
  <si>
    <t>Przebudowa i budowa dróg gminnych usprawniająca komunikacją i poprawiająca bezpieczeństwo w ruchu drogowym na terenie gminy Solec-Zdrój</t>
  </si>
  <si>
    <t>Na postawie art. 30 ust.2, pkt 4 ustawy z dnia 8 marca 1990 roku o samorzadzie gminnym t.j. Dz. U. z 2016 r. poz. 446 oraz art.. 37 ust. 1 pkt 1 usatawy z dnia 27 sierpnia 2009 roku o finansach publicznych t. j. Dz. U. z 2013 r. poz. 885, 938, 1646, z 2014 r. poz. 379, 911, 1146, 1626, 1877, z 2015 r. poz. 238, 532, 1045, 1117, 1130, 1189, 1190, 1269, 1358, 1513, 1830, 1854, 1890,2150, z 2016 r. poz.195) Podaję do publicznej wiadomości informację o wykonaniu budżetu Gminy za 2016 rok</t>
  </si>
  <si>
    <t>8a</t>
  </si>
  <si>
    <t xml:space="preserve">Nakłady planowane </t>
  </si>
  <si>
    <t>Nakłady wykonane</t>
  </si>
  <si>
    <t>źródło sfinansowania nakładów</t>
  </si>
  <si>
    <t>z tego krótkoterminowe na refundację zadań realizowanych z udziałem środków pochodzących z budżetu UE</t>
  </si>
  <si>
    <t xml:space="preserve">Wpłaty gmin i powiatów na rzecz innych jednostek samorządu terytorialnego oraz związków gmin, związków powiatowo-gminnych lub związków powiatów na dofinansowanie zadań bieżących </t>
  </si>
  <si>
    <t xml:space="preserve">Wpłaty jednostek na państwowy fundusz celowy na finansowanie lub dofinansowanie zadań inwestycyjnych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</si>
</sst>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0"/>
    <numFmt numFmtId="173" formatCode="000"/>
    <numFmt numFmtId="174" formatCode="00000"/>
    <numFmt numFmtId="175" formatCode="#,##0.0000"/>
    <numFmt numFmtId="176" formatCode="0.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7">
    <font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0"/>
    </font>
    <font>
      <i/>
      <sz val="10"/>
      <name val="Times New Roman"/>
      <family val="1"/>
    </font>
    <font>
      <b/>
      <sz val="13.5"/>
      <name val="Arial CE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4" fillId="0" borderId="0">
      <alignment/>
      <protection/>
    </xf>
    <xf numFmtId="0" fontId="39" fillId="9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7" borderId="0" applyNumberFormat="0" applyBorder="0" applyAlignment="0" applyProtection="0"/>
  </cellStyleXfs>
  <cellXfs count="4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9" borderId="17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4" fontId="9" fillId="0" borderId="17" xfId="0" applyNumberFormat="1" applyFont="1" applyBorder="1" applyAlignment="1">
      <alignment wrapText="1"/>
    </xf>
    <xf numFmtId="49" fontId="15" fillId="18" borderId="23" xfId="0" applyFont="1" applyAlignment="1">
      <alignment horizontal="center" vertical="center" wrapText="1"/>
    </xf>
    <xf numFmtId="49" fontId="15" fillId="18" borderId="23" xfId="0" applyFont="1" applyAlignment="1">
      <alignment horizontal="left" vertical="center" wrapText="1"/>
    </xf>
    <xf numFmtId="0" fontId="0" fillId="0" borderId="23" xfId="0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Alignment="1">
      <alignment horizontal="right" indent="15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 wrapText="1"/>
    </xf>
    <xf numFmtId="0" fontId="19" fillId="0" borderId="17" xfId="0" applyFont="1" applyBorder="1" applyAlignment="1" quotePrefix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 wrapText="1"/>
    </xf>
    <xf numFmtId="172" fontId="19" fillId="0" borderId="17" xfId="0" applyNumberFormat="1" applyFont="1" applyBorder="1" applyAlignment="1" quotePrefix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top" wrapText="1"/>
    </xf>
    <xf numFmtId="4" fontId="19" fillId="0" borderId="17" xfId="0" applyNumberFormat="1" applyFont="1" applyBorder="1" applyAlignment="1">
      <alignment vertical="top"/>
    </xf>
    <xf numFmtId="0" fontId="20" fillId="0" borderId="17" xfId="0" applyFont="1" applyBorder="1" applyAlignment="1">
      <alignment vertical="top" wrapText="1"/>
    </xf>
    <xf numFmtId="4" fontId="19" fillId="0" borderId="17" xfId="0" applyNumberFormat="1" applyFont="1" applyBorder="1" applyAlignment="1">
      <alignment vertical="top"/>
    </xf>
    <xf numFmtId="4" fontId="12" fillId="0" borderId="23" xfId="0" applyNumberFormat="1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19" borderId="23" xfId="0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 wrapText="1"/>
    </xf>
    <xf numFmtId="4" fontId="12" fillId="0" borderId="23" xfId="0" applyNumberFormat="1" applyFont="1" applyBorder="1" applyAlignment="1">
      <alignment/>
    </xf>
    <xf numFmtId="4" fontId="12" fillId="0" borderId="24" xfId="0" applyNumberFormat="1" applyFont="1" applyBorder="1" applyAlignment="1">
      <alignment wrapText="1"/>
    </xf>
    <xf numFmtId="4" fontId="12" fillId="0" borderId="24" xfId="0" applyNumberFormat="1" applyFont="1" applyBorder="1" applyAlignment="1">
      <alignment/>
    </xf>
    <xf numFmtId="4" fontId="14" fillId="18" borderId="26" xfId="0" applyNumberFormat="1" applyFont="1" applyBorder="1" applyAlignment="1">
      <alignment horizontal="right" vertical="center" wrapText="1"/>
    </xf>
    <xf numFmtId="4" fontId="14" fillId="18" borderId="26" xfId="0" applyNumberFormat="1" applyBorder="1" applyAlignment="1">
      <alignment horizontal="right" vertical="center" wrapText="1"/>
    </xf>
    <xf numFmtId="4" fontId="14" fillId="18" borderId="23" xfId="0" applyNumberFormat="1" applyFont="1" applyBorder="1" applyAlignment="1">
      <alignment horizontal="right" vertical="center" wrapText="1"/>
    </xf>
    <xf numFmtId="4" fontId="14" fillId="18" borderId="27" xfId="0" applyNumberFormat="1" applyFont="1" applyBorder="1" applyAlignment="1">
      <alignment horizontal="right" vertical="center" wrapText="1"/>
    </xf>
    <xf numFmtId="4" fontId="16" fillId="18" borderId="28" xfId="0" applyNumberFormat="1" applyFont="1" applyBorder="1" applyAlignment="1">
      <alignment horizontal="right" vertical="center" wrapText="1"/>
    </xf>
    <xf numFmtId="4" fontId="16" fillId="18" borderId="17" xfId="0" applyNumberFormat="1" applyFont="1" applyBorder="1" applyAlignment="1">
      <alignment horizontal="right" vertical="center" wrapText="1"/>
    </xf>
    <xf numFmtId="4" fontId="14" fillId="18" borderId="17" xfId="0" applyNumberFormat="1" applyBorder="1" applyAlignment="1">
      <alignment horizontal="right" vertical="center" wrapText="1"/>
    </xf>
    <xf numFmtId="4" fontId="14" fillId="18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0" fontId="12" fillId="0" borderId="17" xfId="0" applyFont="1" applyBorder="1" applyAlignment="1">
      <alignment vertical="top" wrapText="1"/>
    </xf>
    <xf numFmtId="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17" xfId="0" applyNumberFormat="1" applyFont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4" fontId="24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Border="1" applyAlignment="1">
      <alignment vertical="top"/>
    </xf>
    <xf numFmtId="0" fontId="12" fillId="0" borderId="17" xfId="0" applyFont="1" applyBorder="1" applyAlignment="1">
      <alignment horizontal="right" vertical="top"/>
    </xf>
    <xf numFmtId="4" fontId="12" fillId="0" borderId="17" xfId="0" applyNumberFormat="1" applyFont="1" applyBorder="1" applyAlignment="1">
      <alignment horizontal="right" vertical="top"/>
    </xf>
    <xf numFmtId="4" fontId="12" fillId="0" borderId="17" xfId="0" applyNumberFormat="1" applyFont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4" xfId="0" applyFont="1" applyBorder="1" applyAlignment="1">
      <alignment horizontal="left" vertical="top"/>
    </xf>
    <xf numFmtId="0" fontId="12" fillId="0" borderId="19" xfId="0" applyFont="1" applyBorder="1" applyAlignment="1">
      <alignment vertical="top"/>
    </xf>
    <xf numFmtId="4" fontId="12" fillId="0" borderId="31" xfId="0" applyNumberFormat="1" applyFont="1" applyBorder="1" applyAlignment="1">
      <alignment horizontal="right" vertical="top"/>
    </xf>
    <xf numFmtId="0" fontId="23" fillId="0" borderId="17" xfId="0" applyFont="1" applyBorder="1" applyAlignment="1" quotePrefix="1">
      <alignment vertical="top" wrapText="1"/>
    </xf>
    <xf numFmtId="0" fontId="19" fillId="0" borderId="17" xfId="0" applyFont="1" applyBorder="1" applyAlignment="1">
      <alignment vertical="top"/>
    </xf>
    <xf numFmtId="0" fontId="23" fillId="0" borderId="17" xfId="0" applyFont="1" applyBorder="1" applyAlignment="1">
      <alignment vertical="top" wrapText="1"/>
    </xf>
    <xf numFmtId="4" fontId="23" fillId="0" borderId="17" xfId="0" applyNumberFormat="1" applyFont="1" applyBorder="1" applyAlignment="1">
      <alignment vertical="top"/>
    </xf>
    <xf numFmtId="4" fontId="23" fillId="0" borderId="29" xfId="0" applyNumberFormat="1" applyFont="1" applyBorder="1" applyAlignment="1">
      <alignment vertical="top"/>
    </xf>
    <xf numFmtId="0" fontId="19" fillId="0" borderId="17" xfId="0" applyFont="1" applyBorder="1" applyAlignment="1" quotePrefix="1">
      <alignment vertical="top" wrapText="1"/>
    </xf>
    <xf numFmtId="0" fontId="20" fillId="0" borderId="17" xfId="0" applyFont="1" applyBorder="1" applyAlignment="1">
      <alignment vertical="top" wrapText="1"/>
    </xf>
    <xf numFmtId="172" fontId="19" fillId="0" borderId="17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" fontId="19" fillId="0" borderId="29" xfId="0" applyNumberFormat="1" applyFont="1" applyBorder="1" applyAlignment="1">
      <alignment vertical="top"/>
    </xf>
    <xf numFmtId="172" fontId="19" fillId="0" borderId="17" xfId="0" applyNumberFormat="1" applyFont="1" applyBorder="1" applyAlignment="1" quotePrefix="1">
      <alignment vertical="top" wrapText="1"/>
    </xf>
    <xf numFmtId="0" fontId="23" fillId="0" borderId="17" xfId="0" applyFont="1" applyBorder="1" applyAlignment="1">
      <alignment vertical="top"/>
    </xf>
    <xf numFmtId="0" fontId="23" fillId="0" borderId="17" xfId="0" applyFont="1" applyBorder="1" applyAlignment="1">
      <alignment vertical="top" wrapText="1"/>
    </xf>
    <xf numFmtId="172" fontId="19" fillId="0" borderId="17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vertical="top"/>
    </xf>
    <xf numFmtId="4" fontId="19" fillId="0" borderId="17" xfId="0" applyNumberFormat="1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" fontId="23" fillId="0" borderId="17" xfId="0" applyNumberFormat="1" applyFont="1" applyBorder="1" applyAlignment="1">
      <alignment vertical="top"/>
    </xf>
    <xf numFmtId="4" fontId="23" fillId="0" borderId="17" xfId="0" applyNumberFormat="1" applyFont="1" applyBorder="1" applyAlignment="1">
      <alignment vertical="top" wrapText="1"/>
    </xf>
    <xf numFmtId="0" fontId="19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0" fontId="22" fillId="0" borderId="1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4" fontId="9" fillId="0" borderId="17" xfId="0" applyNumberFormat="1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4" fontId="9" fillId="0" borderId="17" xfId="0" applyNumberFormat="1" applyFont="1" applyBorder="1" applyAlignment="1">
      <alignment vertical="top"/>
    </xf>
    <xf numFmtId="4" fontId="3" fillId="0" borderId="17" xfId="0" applyNumberFormat="1" applyFont="1" applyBorder="1" applyAlignment="1">
      <alignment vertical="top" wrapText="1"/>
    </xf>
    <xf numFmtId="4" fontId="9" fillId="0" borderId="17" xfId="0" applyNumberFormat="1" applyFont="1" applyBorder="1" applyAlignment="1">
      <alignment vertical="top" wrapText="1"/>
    </xf>
    <xf numFmtId="4" fontId="9" fillId="0" borderId="17" xfId="0" applyNumberFormat="1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4" fontId="11" fillId="0" borderId="17" xfId="0" applyNumberFormat="1" applyFont="1" applyBorder="1" applyAlignment="1">
      <alignment horizontal="right" vertical="top"/>
    </xf>
    <xf numFmtId="4" fontId="11" fillId="0" borderId="17" xfId="0" applyNumberFormat="1" applyFont="1" applyBorder="1" applyAlignment="1">
      <alignment vertical="top"/>
    </xf>
    <xf numFmtId="4" fontId="19" fillId="0" borderId="30" xfId="0" applyNumberFormat="1" applyFont="1" applyBorder="1" applyAlignment="1">
      <alignment horizontal="right" vertical="top"/>
    </xf>
    <xf numFmtId="0" fontId="19" fillId="0" borderId="30" xfId="0" applyFont="1" applyBorder="1" applyAlignment="1">
      <alignment horizontal="center" vertical="top"/>
    </xf>
    <xf numFmtId="4" fontId="19" fillId="0" borderId="30" xfId="0" applyNumberFormat="1" applyFont="1" applyBorder="1" applyAlignment="1">
      <alignment horizontal="center" vertical="top"/>
    </xf>
    <xf numFmtId="4" fontId="19" fillId="0" borderId="32" xfId="0" applyNumberFormat="1" applyFont="1" applyBorder="1" applyAlignment="1">
      <alignment vertical="top"/>
    </xf>
    <xf numFmtId="0" fontId="26" fillId="4" borderId="30" xfId="0" applyNumberFormat="1" applyFont="1" applyFill="1" applyBorder="1" applyAlignment="1" applyProtection="1">
      <alignment horizontal="center" vertical="top" wrapText="1"/>
      <protection locked="0"/>
    </xf>
    <xf numFmtId="0" fontId="26" fillId="4" borderId="30" xfId="0" applyNumberFormat="1" applyFont="1" applyFill="1" applyBorder="1" applyAlignment="1" applyProtection="1">
      <alignment vertical="top" wrapText="1"/>
      <protection locked="0"/>
    </xf>
    <xf numFmtId="0" fontId="26" fillId="4" borderId="17" xfId="0" applyNumberFormat="1" applyFont="1" applyFill="1" applyBorder="1" applyAlignment="1" applyProtection="1">
      <alignment vertical="top" wrapText="1"/>
      <protection locked="0"/>
    </xf>
    <xf numFmtId="0" fontId="26" fillId="4" borderId="29" xfId="0" applyNumberFormat="1" applyFont="1" applyFill="1" applyBorder="1" applyAlignment="1" applyProtection="1">
      <alignment vertical="top" wrapText="1"/>
      <protection locked="0"/>
    </xf>
    <xf numFmtId="4" fontId="11" fillId="0" borderId="23" xfId="0" applyNumberFormat="1" applyFont="1" applyBorder="1" applyAlignment="1">
      <alignment horizontal="right" wrapText="1"/>
    </xf>
    <xf numFmtId="0" fontId="9" fillId="0" borderId="33" xfId="0" applyFont="1" applyBorder="1" applyAlignment="1">
      <alignment horizontal="center" vertical="top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top"/>
    </xf>
    <xf numFmtId="4" fontId="24" fillId="0" borderId="34" xfId="0" applyNumberFormat="1" applyFont="1" applyFill="1" applyBorder="1" applyAlignment="1" applyProtection="1">
      <alignment horizontal="right" vertical="center"/>
      <protection locked="0"/>
    </xf>
    <xf numFmtId="4" fontId="12" fillId="0" borderId="24" xfId="0" applyNumberFormat="1" applyFont="1" applyBorder="1" applyAlignment="1">
      <alignment vertical="center"/>
    </xf>
    <xf numFmtId="4" fontId="24" fillId="0" borderId="30" xfId="0" applyNumberFormat="1" applyFont="1" applyFill="1" applyBorder="1" applyAlignment="1" applyProtection="1">
      <alignment horizontal="right" vertical="center"/>
      <protection locked="0"/>
    </xf>
    <xf numFmtId="4" fontId="12" fillId="0" borderId="24" xfId="0" applyNumberFormat="1" applyFont="1" applyBorder="1" applyAlignment="1">
      <alignment vertical="center" wrapText="1"/>
    </xf>
    <xf numFmtId="4" fontId="24" fillId="0" borderId="32" xfId="0" applyNumberFormat="1" applyFont="1" applyFill="1" applyBorder="1" applyAlignment="1" applyProtection="1">
      <alignment horizontal="right" vertical="center"/>
      <protection locked="0"/>
    </xf>
    <xf numFmtId="4" fontId="24" fillId="0" borderId="35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Font="1" applyBorder="1" applyAlignment="1">
      <alignment horizontal="left" vertical="top" wrapText="1"/>
    </xf>
    <xf numFmtId="0" fontId="0" fillId="0" borderId="17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/>
    </xf>
    <xf numFmtId="4" fontId="19" fillId="0" borderId="17" xfId="0" applyNumberFormat="1" applyFont="1" applyBorder="1" applyAlignment="1">
      <alignment horizontal="center" vertical="top"/>
    </xf>
    <xf numFmtId="4" fontId="19" fillId="0" borderId="32" xfId="0" applyNumberFormat="1" applyFont="1" applyBorder="1" applyAlignment="1">
      <alignment horizontal="right" vertical="top"/>
    </xf>
    <xf numFmtId="4" fontId="19" fillId="0" borderId="32" xfId="0" applyNumberFormat="1" applyFont="1" applyBorder="1" applyAlignment="1">
      <alignment horizontal="center" vertical="top"/>
    </xf>
    <xf numFmtId="4" fontId="19" fillId="0" borderId="17" xfId="0" applyNumberFormat="1" applyFont="1" applyBorder="1" applyAlignment="1">
      <alignment horizontal="right" vertical="top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3" fillId="9" borderId="37" xfId="0" applyFont="1" applyFill="1" applyBorder="1" applyAlignment="1">
      <alignment horizontal="center" vertical="top" wrapText="1"/>
    </xf>
    <xf numFmtId="0" fontId="27" fillId="9" borderId="38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46" fillId="0" borderId="0" xfId="52" applyFont="1" applyAlignment="1">
      <alignment wrapText="1"/>
      <protection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39" xfId="0" applyFont="1" applyBorder="1" applyAlignment="1">
      <alignment horizontal="left" vertical="top" wrapText="1"/>
    </xf>
    <xf numFmtId="4" fontId="1" fillId="0" borderId="39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1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4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top"/>
    </xf>
    <xf numFmtId="0" fontId="12" fillId="0" borderId="31" xfId="0" applyFont="1" applyBorder="1" applyAlignment="1">
      <alignment horizontal="right" vertical="top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right" vertical="top" wrapText="1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/>
    </xf>
    <xf numFmtId="0" fontId="19" fillId="0" borderId="43" xfId="0" applyFont="1" applyBorder="1" applyAlignment="1">
      <alignment vertical="top"/>
    </xf>
    <xf numFmtId="0" fontId="19" fillId="0" borderId="43" xfId="0" applyFont="1" applyBorder="1" applyAlignment="1">
      <alignment horizontal="center" vertical="top"/>
    </xf>
    <xf numFmtId="0" fontId="23" fillId="0" borderId="43" xfId="0" applyFont="1" applyBorder="1" applyAlignment="1">
      <alignment vertical="top" wrapText="1"/>
    </xf>
    <xf numFmtId="4" fontId="23" fillId="0" borderId="43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9" xfId="0" applyNumberFormat="1" applyFont="1" applyFill="1" applyBorder="1" applyAlignment="1" applyProtection="1">
      <alignment horizontal="center"/>
      <protection locked="0"/>
    </xf>
    <xf numFmtId="0" fontId="9" fillId="0" borderId="31" xfId="0" applyNumberFormat="1" applyFont="1" applyFill="1" applyBorder="1" applyAlignment="1" applyProtection="1">
      <alignment horizontal="center"/>
      <protection locked="0"/>
    </xf>
    <xf numFmtId="0" fontId="9" fillId="0" borderId="30" xfId="0" applyNumberFormat="1" applyFont="1" applyFill="1" applyBorder="1" applyAlignment="1" applyProtection="1">
      <alignment horizontal="center"/>
      <protection locked="0"/>
    </xf>
    <xf numFmtId="0" fontId="25" fillId="0" borderId="5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51" xfId="0" applyNumberFormat="1" applyFont="1" applyFill="1" applyBorder="1" applyAlignment="1" applyProtection="1">
      <alignment horizontal="center"/>
      <protection locked="0"/>
    </xf>
    <xf numFmtId="0" fontId="25" fillId="0" borderId="46" xfId="0" applyNumberFormat="1" applyFont="1" applyFill="1" applyBorder="1" applyAlignment="1" applyProtection="1">
      <alignment horizontal="center"/>
      <protection locked="0"/>
    </xf>
    <xf numFmtId="0" fontId="25" fillId="0" borderId="47" xfId="0" applyNumberFormat="1" applyFont="1" applyFill="1" applyBorder="1" applyAlignment="1" applyProtection="1">
      <alignment horizontal="center"/>
      <protection locked="0"/>
    </xf>
    <xf numFmtId="0" fontId="25" fillId="0" borderId="48" xfId="0" applyNumberFormat="1" applyFont="1" applyFill="1" applyBorder="1" applyAlignment="1" applyProtection="1">
      <alignment horizont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 vertical="center" wrapText="1"/>
    </xf>
    <xf numFmtId="0" fontId="15" fillId="0" borderId="32" xfId="0" applyNumberFormat="1" applyFont="1" applyFill="1" applyBorder="1" applyAlignment="1" applyProtection="1">
      <alignment horizontal="left" wrapText="1"/>
      <protection locked="0"/>
    </xf>
    <xf numFmtId="0" fontId="15" fillId="0" borderId="30" xfId="0" applyNumberFormat="1" applyFont="1" applyFill="1" applyBorder="1" applyAlignment="1" applyProtection="1">
      <alignment horizontal="left" wrapText="1"/>
      <protection locked="0"/>
    </xf>
    <xf numFmtId="0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NumberFormat="1" applyFont="1" applyBorder="1" applyAlignment="1">
      <alignment horizontal="left" vertical="center" wrapText="1"/>
    </xf>
    <xf numFmtId="0" fontId="15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2" xfId="0" applyNumberFormat="1" applyFont="1" applyFill="1" applyBorder="1" applyAlignment="1" applyProtection="1">
      <alignment horizontal="left" vertical="top" wrapText="1"/>
      <protection locked="0"/>
    </xf>
    <xf numFmtId="0" fontId="24" fillId="0" borderId="30" xfId="0" applyNumberFormat="1" applyFont="1" applyFill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32" xfId="0" applyNumberFormat="1" applyFont="1" applyFill="1" applyBorder="1" applyAlignment="1" applyProtection="1">
      <alignment horizontal="center" vertical="top"/>
      <protection locked="0"/>
    </xf>
    <xf numFmtId="0" fontId="26" fillId="4" borderId="30" xfId="0" applyNumberFormat="1" applyFont="1" applyFill="1" applyBorder="1" applyAlignment="1" applyProtection="1">
      <alignment horizontal="center" vertical="top"/>
      <protection locked="0"/>
    </xf>
    <xf numFmtId="0" fontId="26" fillId="4" borderId="32" xfId="0" applyNumberFormat="1" applyFont="1" applyFill="1" applyBorder="1" applyAlignment="1" applyProtection="1">
      <alignment horizontal="center" vertical="top" wrapText="1"/>
      <protection locked="0"/>
    </xf>
    <xf numFmtId="0" fontId="26" fillId="4" borderId="30" xfId="0" applyNumberFormat="1" applyFont="1" applyFill="1" applyBorder="1" applyAlignment="1" applyProtection="1">
      <alignment horizontal="center" vertical="top" wrapText="1"/>
      <protection locked="0"/>
    </xf>
    <xf numFmtId="0" fontId="26" fillId="4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4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0" borderId="52" xfId="0" applyFont="1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24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74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174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2" xfId="0" applyNumberFormat="1" applyFont="1" applyFill="1" applyBorder="1" applyAlignment="1" applyProtection="1">
      <alignment horizontal="left"/>
      <protection locked="0"/>
    </xf>
    <xf numFmtId="0" fontId="24" fillId="0" borderId="30" xfId="0" applyNumberFormat="1" applyFont="1" applyFill="1" applyBorder="1" applyAlignment="1" applyProtection="1">
      <alignment horizontal="left"/>
      <protection locked="0"/>
    </xf>
    <xf numFmtId="0" fontId="24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24" fillId="0" borderId="5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5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left" vertical="center" wrapText="1"/>
    </xf>
    <xf numFmtId="0" fontId="24" fillId="0" borderId="32" xfId="0" applyNumberFormat="1" applyFont="1" applyFill="1" applyBorder="1" applyAlignment="1" applyProtection="1">
      <alignment horizontal="center"/>
      <protection locked="0"/>
    </xf>
    <xf numFmtId="0" fontId="24" fillId="0" borderId="30" xfId="0" applyNumberFormat="1" applyFont="1" applyFill="1" applyBorder="1" applyAlignment="1" applyProtection="1">
      <alignment horizontal="center"/>
      <protection locked="0"/>
    </xf>
    <xf numFmtId="0" fontId="24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19" borderId="39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19" borderId="41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3" xfId="0" applyFont="1" applyFill="1" applyBorder="1" applyAlignment="1">
      <alignment horizontal="center" vertical="center" wrapText="1"/>
    </xf>
    <xf numFmtId="0" fontId="2" fillId="19" borderId="40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0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73" fontId="12" fillId="0" borderId="40" xfId="0" applyNumberFormat="1" applyFont="1" applyBorder="1" applyAlignment="1">
      <alignment horizontal="center" vertical="center" wrapText="1"/>
    </xf>
    <xf numFmtId="173" fontId="12" fillId="0" borderId="24" xfId="0" applyNumberFormat="1" applyFont="1" applyBorder="1" applyAlignment="1">
      <alignment horizontal="center" vertical="center" wrapText="1"/>
    </xf>
    <xf numFmtId="174" fontId="12" fillId="0" borderId="40" xfId="0" applyNumberFormat="1" applyFont="1" applyBorder="1" applyAlignment="1">
      <alignment horizontal="center" vertical="center" wrapText="1"/>
    </xf>
    <xf numFmtId="174" fontId="12" fillId="0" borderId="24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173" fontId="12" fillId="0" borderId="33" xfId="0" applyNumberFormat="1" applyFont="1" applyBorder="1" applyAlignment="1">
      <alignment horizontal="center" vertical="center" wrapText="1"/>
    </xf>
    <xf numFmtId="174" fontId="12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1" fillId="19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19" borderId="39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/>
    </xf>
    <xf numFmtId="0" fontId="12" fillId="19" borderId="23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174" fontId="1" fillId="0" borderId="33" xfId="0" applyNumberFormat="1" applyFont="1" applyBorder="1" applyAlignment="1">
      <alignment horizontal="center" vertical="center" wrapText="1"/>
    </xf>
    <xf numFmtId="174" fontId="1" fillId="0" borderId="40" xfId="0" applyNumberFormat="1" applyFont="1" applyBorder="1" applyAlignment="1">
      <alignment horizontal="center" vertical="center" wrapText="1"/>
    </xf>
    <xf numFmtId="174" fontId="1" fillId="0" borderId="24" xfId="0" applyNumberFormat="1" applyFont="1" applyBorder="1" applyAlignment="1">
      <alignment horizontal="center" vertical="center" wrapText="1"/>
    </xf>
    <xf numFmtId="173" fontId="1" fillId="0" borderId="23" xfId="0" applyNumberFormat="1" applyFont="1" applyBorder="1" applyAlignment="1">
      <alignment horizontal="center" vertical="center" wrapText="1"/>
    </xf>
    <xf numFmtId="174" fontId="1" fillId="0" borderId="2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3" fillId="9" borderId="29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59" xfId="0" applyFont="1" applyBorder="1" applyAlignment="1">
      <alignment horizontal="right"/>
    </xf>
    <xf numFmtId="0" fontId="9" fillId="0" borderId="3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3" fillId="9" borderId="38" xfId="0" applyFont="1" applyFill="1" applyBorder="1" applyAlignment="1">
      <alignment horizontal="center" vertical="top" wrapText="1"/>
    </xf>
    <xf numFmtId="0" fontId="3" fillId="9" borderId="56" xfId="0" applyFont="1" applyFill="1" applyBorder="1" applyAlignment="1">
      <alignment horizontal="center" vertical="top" wrapText="1"/>
    </xf>
    <xf numFmtId="0" fontId="3" fillId="9" borderId="37" xfId="0" applyFont="1" applyFill="1" applyBorder="1" applyAlignment="1">
      <alignment horizontal="center" vertical="top" wrapText="1"/>
    </xf>
    <xf numFmtId="0" fontId="3" fillId="9" borderId="36" xfId="0" applyFont="1" applyFill="1" applyBorder="1" applyAlignment="1">
      <alignment horizontal="center" vertical="top" wrapText="1"/>
    </xf>
    <xf numFmtId="0" fontId="3" fillId="9" borderId="39" xfId="0" applyFont="1" applyFill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33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9" fillId="0" borderId="57" xfId="0" applyFont="1" applyBorder="1" applyAlignment="1">
      <alignment horizontal="center" vertical="top" wrapText="1"/>
    </xf>
    <xf numFmtId="0" fontId="0" fillId="9" borderId="3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 5 U.E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5"/>
  <sheetViews>
    <sheetView tabSelected="1" view="pageBreakPreview" zoomScaleSheetLayoutView="100" workbookViewId="0" topLeftCell="A615">
      <selection activeCell="B646" sqref="A646:W932"/>
    </sheetView>
  </sheetViews>
  <sheetFormatPr defaultColWidth="9.00390625" defaultRowHeight="12.75"/>
  <cols>
    <col min="1" max="1" width="5.75390625" style="0" customWidth="1"/>
    <col min="2" max="2" width="8.125" style="0" customWidth="1"/>
    <col min="3" max="3" width="8.25390625" style="0" customWidth="1"/>
    <col min="4" max="4" width="85.875" style="0" customWidth="1"/>
    <col min="5" max="5" width="18.00390625" style="0" customWidth="1"/>
    <col min="6" max="6" width="18.875" style="0" customWidth="1"/>
    <col min="7" max="7" width="10.375" style="0" bestFit="1" customWidth="1"/>
    <col min="8" max="8" width="18.625" style="0" customWidth="1"/>
    <col min="9" max="9" width="19.25390625" style="0" customWidth="1"/>
    <col min="10" max="10" width="10.75390625" style="0" customWidth="1"/>
    <col min="11" max="11" width="10.125" style="0" customWidth="1"/>
    <col min="12" max="12" width="12.75390625" style="0" customWidth="1"/>
    <col min="13" max="13" width="11.125" style="0" bestFit="1" customWidth="1"/>
  </cols>
  <sheetData>
    <row r="1" spans="1:13" ht="18.75" customHeight="1">
      <c r="A1" s="237" t="s">
        <v>355</v>
      </c>
      <c r="B1" s="233"/>
      <c r="C1" s="233"/>
      <c r="D1" s="233"/>
      <c r="E1" s="233"/>
      <c r="F1" s="233"/>
      <c r="G1" s="233"/>
      <c r="H1" s="233"/>
      <c r="I1" s="233"/>
      <c r="J1" s="232"/>
      <c r="K1" s="242" t="s">
        <v>295</v>
      </c>
      <c r="L1" s="242" t="s">
        <v>226</v>
      </c>
      <c r="M1" s="234" t="s">
        <v>287</v>
      </c>
    </row>
    <row r="2" spans="1:13" ht="18.75" customHeight="1">
      <c r="A2" s="240" t="s">
        <v>279</v>
      </c>
      <c r="B2" s="240" t="s">
        <v>280</v>
      </c>
      <c r="C2" s="240" t="s">
        <v>281</v>
      </c>
      <c r="D2" s="240" t="s">
        <v>282</v>
      </c>
      <c r="E2" s="237" t="s">
        <v>283</v>
      </c>
      <c r="F2" s="233"/>
      <c r="G2" s="232"/>
      <c r="H2" s="237" t="s">
        <v>284</v>
      </c>
      <c r="I2" s="233"/>
      <c r="J2" s="232"/>
      <c r="K2" s="243"/>
      <c r="L2" s="243"/>
      <c r="M2" s="235"/>
    </row>
    <row r="3" spans="1:13" ht="18.75">
      <c r="A3" s="241"/>
      <c r="B3" s="241"/>
      <c r="C3" s="241"/>
      <c r="D3" s="241"/>
      <c r="E3" s="57" t="s">
        <v>285</v>
      </c>
      <c r="F3" s="57" t="s">
        <v>286</v>
      </c>
      <c r="G3" s="57" t="s">
        <v>287</v>
      </c>
      <c r="H3" s="57" t="s">
        <v>285</v>
      </c>
      <c r="I3" s="57" t="s">
        <v>286</v>
      </c>
      <c r="J3" s="57" t="s">
        <v>287</v>
      </c>
      <c r="K3" s="244"/>
      <c r="L3" s="244"/>
      <c r="M3" s="236"/>
    </row>
    <row r="4" spans="1:13" ht="19.5" customHeight="1">
      <c r="A4" s="100" t="s">
        <v>288</v>
      </c>
      <c r="B4" s="101"/>
      <c r="C4" s="54"/>
      <c r="D4" s="102" t="s">
        <v>289</v>
      </c>
      <c r="E4" s="103">
        <f>SUM(E5+E7)</f>
        <v>192992.22</v>
      </c>
      <c r="F4" s="103">
        <f>SUM(F5+F7)</f>
        <v>192508.81</v>
      </c>
      <c r="G4" s="103">
        <f>F4/E4*100</f>
        <v>99.7495184002754</v>
      </c>
      <c r="H4" s="103">
        <f>SUM(H5+H7)</f>
        <v>205892.22</v>
      </c>
      <c r="I4" s="103">
        <f>SUM(I5+I7)</f>
        <v>196387.22</v>
      </c>
      <c r="J4" s="103">
        <f>I4/H4*100</f>
        <v>95.38350696301201</v>
      </c>
      <c r="K4" s="81"/>
      <c r="L4" s="81"/>
      <c r="M4" s="80">
        <f aca="true" t="shared" si="0" ref="M4:M67">SUM(I4+L4)/H4*100</f>
        <v>95.38350696301201</v>
      </c>
    </row>
    <row r="5" spans="1:13" ht="18.75">
      <c r="A5" s="101"/>
      <c r="B5" s="105" t="s">
        <v>291</v>
      </c>
      <c r="C5" s="54"/>
      <c r="D5" s="60" t="s">
        <v>292</v>
      </c>
      <c r="E5" s="59"/>
      <c r="F5" s="59"/>
      <c r="G5" s="59"/>
      <c r="H5" s="59">
        <f>SUM(H6)</f>
        <v>11900</v>
      </c>
      <c r="I5" s="59">
        <f>SUM(I6)</f>
        <v>5395</v>
      </c>
      <c r="J5" s="59">
        <f aca="true" t="shared" si="1" ref="J5:J11">I5/H5*100</f>
        <v>45.33613445378151</v>
      </c>
      <c r="K5" s="81"/>
      <c r="L5" s="81"/>
      <c r="M5" s="80">
        <f t="shared" si="0"/>
        <v>45.33613445378151</v>
      </c>
    </row>
    <row r="6" spans="1:13" ht="37.5">
      <c r="A6" s="101"/>
      <c r="B6" s="101"/>
      <c r="C6" s="54">
        <v>2850</v>
      </c>
      <c r="D6" s="58" t="s">
        <v>293</v>
      </c>
      <c r="E6" s="59"/>
      <c r="F6" s="59"/>
      <c r="G6" s="59"/>
      <c r="H6" s="59">
        <v>11900</v>
      </c>
      <c r="I6" s="59">
        <v>5395</v>
      </c>
      <c r="J6" s="59">
        <f t="shared" si="1"/>
        <v>45.33613445378151</v>
      </c>
      <c r="K6" s="81"/>
      <c r="L6" s="81">
        <v>191</v>
      </c>
      <c r="M6" s="80">
        <f>SUM(I6+L6)/H6*100</f>
        <v>46.94117647058824</v>
      </c>
    </row>
    <row r="7" spans="1:13" ht="18.75">
      <c r="A7" s="101"/>
      <c r="B7" s="105" t="s">
        <v>294</v>
      </c>
      <c r="C7" s="54"/>
      <c r="D7" s="60" t="s">
        <v>296</v>
      </c>
      <c r="E7" s="59">
        <f>SUM(E8:E9)</f>
        <v>192992.22</v>
      </c>
      <c r="F7" s="59">
        <f>SUM(F8:F9)</f>
        <v>192508.81</v>
      </c>
      <c r="G7" s="59">
        <f>F7/E7*100</f>
        <v>99.7495184002754</v>
      </c>
      <c r="H7" s="59">
        <f>SUM(H10:H13)</f>
        <v>193992.22</v>
      </c>
      <c r="I7" s="59">
        <f>SUM(I10:I13)</f>
        <v>190992.22</v>
      </c>
      <c r="J7" s="59">
        <f t="shared" si="1"/>
        <v>98.45354622984365</v>
      </c>
      <c r="K7" s="81"/>
      <c r="L7" s="81"/>
      <c r="M7" s="80">
        <f t="shared" si="0"/>
        <v>98.45354622984365</v>
      </c>
    </row>
    <row r="8" spans="1:13" ht="18.75">
      <c r="A8" s="101"/>
      <c r="B8" s="105"/>
      <c r="C8" s="56">
        <v>750</v>
      </c>
      <c r="D8" s="58" t="s">
        <v>304</v>
      </c>
      <c r="E8" s="59">
        <v>2000</v>
      </c>
      <c r="F8" s="59">
        <v>1516.59</v>
      </c>
      <c r="G8" s="59">
        <f>F8/E8*100</f>
        <v>75.8295</v>
      </c>
      <c r="H8" s="59"/>
      <c r="I8" s="59"/>
      <c r="J8" s="59"/>
      <c r="K8" s="81"/>
      <c r="L8" s="81"/>
      <c r="M8" s="80"/>
    </row>
    <row r="9" spans="1:13" ht="37.5">
      <c r="A9" s="101"/>
      <c r="B9" s="105"/>
      <c r="C9" s="54">
        <v>2010</v>
      </c>
      <c r="D9" s="58" t="s">
        <v>297</v>
      </c>
      <c r="E9" s="59">
        <v>190992.22</v>
      </c>
      <c r="F9" s="59">
        <v>190992.22</v>
      </c>
      <c r="G9" s="59">
        <f>F9/E9*100</f>
        <v>100</v>
      </c>
      <c r="H9" s="59"/>
      <c r="I9" s="59"/>
      <c r="J9" s="59"/>
      <c r="K9" s="81"/>
      <c r="L9" s="81"/>
      <c r="M9" s="80"/>
    </row>
    <row r="10" spans="1:13" ht="18.75">
      <c r="A10" s="101"/>
      <c r="B10" s="105"/>
      <c r="C10" s="54">
        <v>3040</v>
      </c>
      <c r="D10" s="58" t="s">
        <v>298</v>
      </c>
      <c r="E10" s="59"/>
      <c r="F10" s="59"/>
      <c r="G10" s="61"/>
      <c r="H10" s="59">
        <v>3000</v>
      </c>
      <c r="I10" s="59">
        <v>0</v>
      </c>
      <c r="J10" s="61">
        <f t="shared" si="1"/>
        <v>0</v>
      </c>
      <c r="K10" s="81"/>
      <c r="L10" s="81"/>
      <c r="M10" s="80">
        <f t="shared" si="0"/>
        <v>0</v>
      </c>
    </row>
    <row r="11" spans="1:13" ht="18.75">
      <c r="A11" s="101"/>
      <c r="B11" s="105"/>
      <c r="C11" s="54">
        <v>4210</v>
      </c>
      <c r="D11" s="58" t="s">
        <v>300</v>
      </c>
      <c r="E11" s="59"/>
      <c r="F11" s="59"/>
      <c r="G11" s="61"/>
      <c r="H11" s="59">
        <v>3744.95</v>
      </c>
      <c r="I11" s="59">
        <v>3744.95</v>
      </c>
      <c r="J11" s="61">
        <f t="shared" si="1"/>
        <v>100</v>
      </c>
      <c r="K11" s="81"/>
      <c r="L11" s="81"/>
      <c r="M11" s="80">
        <f t="shared" si="0"/>
        <v>100</v>
      </c>
    </row>
    <row r="12" spans="1:13" ht="18.75">
      <c r="A12" s="101"/>
      <c r="B12" s="105"/>
      <c r="C12" s="54">
        <v>4300</v>
      </c>
      <c r="D12" s="58" t="s">
        <v>301</v>
      </c>
      <c r="E12" s="59"/>
      <c r="F12" s="59"/>
      <c r="G12" s="59"/>
      <c r="H12" s="59">
        <v>0</v>
      </c>
      <c r="I12" s="59">
        <v>0</v>
      </c>
      <c r="J12" s="59"/>
      <c r="K12" s="81"/>
      <c r="L12" s="81">
        <v>862</v>
      </c>
      <c r="M12" s="80" t="e">
        <f t="shared" si="0"/>
        <v>#DIV/0!</v>
      </c>
    </row>
    <row r="13" spans="1:13" ht="18.75">
      <c r="A13" s="101"/>
      <c r="B13" s="105"/>
      <c r="C13" s="54">
        <v>4430</v>
      </c>
      <c r="D13" s="58" t="s">
        <v>303</v>
      </c>
      <c r="E13" s="59"/>
      <c r="F13" s="59"/>
      <c r="G13" s="59"/>
      <c r="H13" s="59">
        <v>187247.27</v>
      </c>
      <c r="I13" s="59">
        <v>187247.27</v>
      </c>
      <c r="J13" s="59">
        <f>I13/H13*100</f>
        <v>100</v>
      </c>
      <c r="K13" s="81"/>
      <c r="L13" s="81"/>
      <c r="M13" s="80">
        <f t="shared" si="0"/>
        <v>100</v>
      </c>
    </row>
    <row r="14" spans="1:13" ht="18.75">
      <c r="A14" s="112">
        <v>400</v>
      </c>
      <c r="B14" s="111"/>
      <c r="C14" s="56"/>
      <c r="D14" s="113" t="s">
        <v>201</v>
      </c>
      <c r="E14" s="103">
        <f>SUM(E15)</f>
        <v>655583.6</v>
      </c>
      <c r="F14" s="103">
        <f>SUM(F15)</f>
        <v>304315.36000000004</v>
      </c>
      <c r="G14" s="103">
        <f>F14/E14*100</f>
        <v>46.41900132950246</v>
      </c>
      <c r="H14" s="103">
        <f>SUM(H15)</f>
        <v>653233.6</v>
      </c>
      <c r="I14" s="103">
        <f>SUM(I15)</f>
        <v>320872.75</v>
      </c>
      <c r="J14" s="103">
        <f>I14/H14*100</f>
        <v>49.120674441731104</v>
      </c>
      <c r="K14" s="81"/>
      <c r="L14" s="127">
        <f>SUM(L15)</f>
        <v>23211.120000000006</v>
      </c>
      <c r="M14" s="80">
        <f t="shared" si="0"/>
        <v>52.673939307469794</v>
      </c>
    </row>
    <row r="15" spans="1:13" ht="18.75">
      <c r="A15" s="101"/>
      <c r="B15" s="111">
        <v>40002</v>
      </c>
      <c r="C15" s="56"/>
      <c r="D15" s="106" t="s">
        <v>202</v>
      </c>
      <c r="E15" s="59">
        <f>SUM(E16:E18)</f>
        <v>655583.6</v>
      </c>
      <c r="F15" s="59">
        <f>SUM(F16:F17)</f>
        <v>304315.36000000004</v>
      </c>
      <c r="G15" s="59">
        <f>F15/E15*100</f>
        <v>46.41900132950246</v>
      </c>
      <c r="H15" s="59">
        <f>SUM(H19:H37)</f>
        <v>653233.6</v>
      </c>
      <c r="I15" s="59">
        <f>SUM(I16:I36)</f>
        <v>320872.75</v>
      </c>
      <c r="J15" s="59">
        <f>I15/H15*100</f>
        <v>49.120674441731104</v>
      </c>
      <c r="K15" s="81"/>
      <c r="L15" s="128">
        <f>SUM(L16:L36)</f>
        <v>23211.120000000006</v>
      </c>
      <c r="M15" s="80">
        <f t="shared" si="0"/>
        <v>52.673939307469794</v>
      </c>
    </row>
    <row r="16" spans="1:13" ht="18.75">
      <c r="A16" s="101"/>
      <c r="B16" s="111"/>
      <c r="C16" s="107">
        <v>830</v>
      </c>
      <c r="D16" s="58" t="s">
        <v>334</v>
      </c>
      <c r="E16" s="59">
        <v>644233.6</v>
      </c>
      <c r="F16" s="59">
        <v>303867.02</v>
      </c>
      <c r="G16" s="59">
        <f>F16/E16*100</f>
        <v>47.16721077571863</v>
      </c>
      <c r="H16" s="59"/>
      <c r="I16" s="59"/>
      <c r="J16" s="59"/>
      <c r="K16" s="81"/>
      <c r="L16" s="81"/>
      <c r="M16" s="80"/>
    </row>
    <row r="17" spans="1:13" ht="18.75">
      <c r="A17" s="101"/>
      <c r="B17" s="111"/>
      <c r="C17" s="56">
        <v>920</v>
      </c>
      <c r="D17" s="58" t="s">
        <v>316</v>
      </c>
      <c r="E17" s="59">
        <v>2000</v>
      </c>
      <c r="F17" s="59">
        <v>448.34</v>
      </c>
      <c r="G17" s="59">
        <f>F17/E17*100</f>
        <v>22.416999999999998</v>
      </c>
      <c r="H17" s="59"/>
      <c r="I17" s="59"/>
      <c r="J17" s="59"/>
      <c r="K17" s="81"/>
      <c r="L17" s="81"/>
      <c r="M17" s="80"/>
    </row>
    <row r="18" spans="1:13" ht="18.75">
      <c r="A18" s="101"/>
      <c r="B18" s="111"/>
      <c r="C18" s="56">
        <v>970</v>
      </c>
      <c r="D18" s="58" t="s">
        <v>317</v>
      </c>
      <c r="E18" s="59">
        <v>9350</v>
      </c>
      <c r="F18" s="59">
        <v>0</v>
      </c>
      <c r="G18" s="59"/>
      <c r="H18" s="59"/>
      <c r="I18" s="59"/>
      <c r="J18" s="59"/>
      <c r="K18" s="81"/>
      <c r="L18" s="81"/>
      <c r="M18" s="80"/>
    </row>
    <row r="19" spans="1:13" ht="18.75">
      <c r="A19" s="101"/>
      <c r="B19" s="111"/>
      <c r="C19" s="114">
        <v>3020</v>
      </c>
      <c r="D19" s="58" t="s">
        <v>77</v>
      </c>
      <c r="E19" s="59"/>
      <c r="F19" s="59"/>
      <c r="G19" s="59"/>
      <c r="H19" s="59">
        <v>927.5</v>
      </c>
      <c r="I19" s="59">
        <v>0</v>
      </c>
      <c r="J19" s="59">
        <f aca="true" t="shared" si="2" ref="J19:J36">I19/H19*100</f>
        <v>0</v>
      </c>
      <c r="K19" s="81"/>
      <c r="L19" s="81"/>
      <c r="M19" s="80">
        <f t="shared" si="0"/>
        <v>0</v>
      </c>
    </row>
    <row r="20" spans="1:13" ht="18.75">
      <c r="A20" s="101"/>
      <c r="B20" s="111"/>
      <c r="C20" s="114">
        <v>4010</v>
      </c>
      <c r="D20" s="58" t="s">
        <v>318</v>
      </c>
      <c r="E20" s="59"/>
      <c r="F20" s="59"/>
      <c r="G20" s="59"/>
      <c r="H20" s="59">
        <v>214889.5</v>
      </c>
      <c r="I20" s="59">
        <v>96520.78</v>
      </c>
      <c r="J20" s="59">
        <f t="shared" si="2"/>
        <v>44.91647102347951</v>
      </c>
      <c r="K20" s="81"/>
      <c r="L20" s="81">
        <v>5521.07</v>
      </c>
      <c r="M20" s="80">
        <f t="shared" si="0"/>
        <v>47.485731038510494</v>
      </c>
    </row>
    <row r="21" spans="1:13" ht="18.75">
      <c r="A21" s="101"/>
      <c r="B21" s="111"/>
      <c r="C21" s="114">
        <v>4040</v>
      </c>
      <c r="D21" s="58" t="s">
        <v>319</v>
      </c>
      <c r="E21" s="59"/>
      <c r="F21" s="59"/>
      <c r="G21" s="59"/>
      <c r="H21" s="59">
        <v>16374.5</v>
      </c>
      <c r="I21" s="59">
        <v>14216.49</v>
      </c>
      <c r="J21" s="59">
        <f t="shared" si="2"/>
        <v>86.82091056215457</v>
      </c>
      <c r="K21" s="81"/>
      <c r="L21" s="81"/>
      <c r="M21" s="80">
        <f t="shared" si="0"/>
        <v>86.82091056215457</v>
      </c>
    </row>
    <row r="22" spans="1:13" ht="18.75">
      <c r="A22" s="101"/>
      <c r="B22" s="111"/>
      <c r="C22" s="114">
        <v>4110</v>
      </c>
      <c r="D22" s="58" t="s">
        <v>320</v>
      </c>
      <c r="E22" s="59"/>
      <c r="F22" s="59"/>
      <c r="G22" s="59"/>
      <c r="H22" s="59">
        <v>39556.37</v>
      </c>
      <c r="I22" s="59">
        <v>18288.38</v>
      </c>
      <c r="J22" s="59">
        <f t="shared" si="2"/>
        <v>46.23371659229601</v>
      </c>
      <c r="K22" s="81"/>
      <c r="L22" s="81">
        <v>2079</v>
      </c>
      <c r="M22" s="80">
        <f t="shared" si="0"/>
        <v>51.48950725256134</v>
      </c>
    </row>
    <row r="23" spans="1:13" ht="18.75">
      <c r="A23" s="101"/>
      <c r="B23" s="111"/>
      <c r="C23" s="114">
        <v>4120</v>
      </c>
      <c r="D23" s="58" t="s">
        <v>329</v>
      </c>
      <c r="E23" s="59"/>
      <c r="F23" s="59"/>
      <c r="G23" s="59"/>
      <c r="H23" s="59">
        <v>4818.93</v>
      </c>
      <c r="I23" s="59">
        <v>2203.35</v>
      </c>
      <c r="J23" s="59">
        <f t="shared" si="2"/>
        <v>45.722805685079464</v>
      </c>
      <c r="K23" s="81"/>
      <c r="L23" s="81">
        <v>403.89</v>
      </c>
      <c r="M23" s="80">
        <f t="shared" si="0"/>
        <v>54.104126849736346</v>
      </c>
    </row>
    <row r="24" spans="1:13" ht="18.75">
      <c r="A24" s="101"/>
      <c r="B24" s="111"/>
      <c r="C24" s="114">
        <v>4210</v>
      </c>
      <c r="D24" s="58" t="s">
        <v>300</v>
      </c>
      <c r="E24" s="59"/>
      <c r="F24" s="59"/>
      <c r="G24" s="59"/>
      <c r="H24" s="59">
        <v>34342.52</v>
      </c>
      <c r="I24" s="59">
        <v>15602.52</v>
      </c>
      <c r="J24" s="59">
        <f t="shared" si="2"/>
        <v>45.43207662105169</v>
      </c>
      <c r="K24" s="81"/>
      <c r="L24" s="81">
        <v>807.74</v>
      </c>
      <c r="M24" s="80">
        <f t="shared" si="0"/>
        <v>47.78408806342692</v>
      </c>
    </row>
    <row r="25" spans="1:13" ht="18.75">
      <c r="A25" s="101"/>
      <c r="B25" s="111"/>
      <c r="C25" s="114">
        <v>4260</v>
      </c>
      <c r="D25" s="58" t="s">
        <v>322</v>
      </c>
      <c r="E25" s="59"/>
      <c r="F25" s="59"/>
      <c r="G25" s="59"/>
      <c r="H25" s="59">
        <v>87475.36</v>
      </c>
      <c r="I25" s="59">
        <v>27605</v>
      </c>
      <c r="J25" s="59">
        <f t="shared" si="2"/>
        <v>31.557458008746693</v>
      </c>
      <c r="K25" s="81"/>
      <c r="L25" s="81">
        <v>6050.04</v>
      </c>
      <c r="M25" s="80">
        <f t="shared" si="0"/>
        <v>38.47373706149938</v>
      </c>
    </row>
    <row r="26" spans="1:13" ht="18.75">
      <c r="A26" s="101"/>
      <c r="B26" s="111"/>
      <c r="C26" s="114">
        <v>4270</v>
      </c>
      <c r="D26" s="58" t="s">
        <v>309</v>
      </c>
      <c r="E26" s="58"/>
      <c r="F26" s="59"/>
      <c r="G26" s="59"/>
      <c r="H26" s="59">
        <v>8984</v>
      </c>
      <c r="I26" s="59">
        <v>5110</v>
      </c>
      <c r="J26" s="59">
        <f t="shared" si="2"/>
        <v>56.878895814781835</v>
      </c>
      <c r="K26" s="81"/>
      <c r="L26" s="81">
        <v>2000</v>
      </c>
      <c r="M26" s="80">
        <f t="shared" si="0"/>
        <v>79.1406945681211</v>
      </c>
    </row>
    <row r="27" spans="1:13" ht="18.75">
      <c r="A27" s="101"/>
      <c r="B27" s="111"/>
      <c r="C27" s="114">
        <v>4280</v>
      </c>
      <c r="D27" s="58" t="s">
        <v>335</v>
      </c>
      <c r="E27" s="59"/>
      <c r="F27" s="59"/>
      <c r="G27" s="59"/>
      <c r="H27" s="59">
        <v>940.51</v>
      </c>
      <c r="I27" s="59">
        <v>0</v>
      </c>
      <c r="J27" s="59">
        <f>I27/H27*100</f>
        <v>0</v>
      </c>
      <c r="K27" s="81"/>
      <c r="L27" s="81">
        <v>0</v>
      </c>
      <c r="M27" s="80">
        <f t="shared" si="0"/>
        <v>0</v>
      </c>
    </row>
    <row r="28" spans="1:13" ht="18.75">
      <c r="A28" s="101"/>
      <c r="B28" s="111"/>
      <c r="C28" s="114">
        <v>4300</v>
      </c>
      <c r="D28" s="58" t="s">
        <v>301</v>
      </c>
      <c r="E28" s="59"/>
      <c r="F28" s="59"/>
      <c r="G28" s="59"/>
      <c r="H28" s="59">
        <v>19210.9</v>
      </c>
      <c r="I28" s="59">
        <v>9813.22</v>
      </c>
      <c r="J28" s="59">
        <f t="shared" si="2"/>
        <v>51.081521427939336</v>
      </c>
      <c r="K28" s="81"/>
      <c r="L28" s="81">
        <v>2735</v>
      </c>
      <c r="M28" s="80">
        <f t="shared" si="0"/>
        <v>65.31823079605847</v>
      </c>
    </row>
    <row r="29" spans="1:13" ht="18.75">
      <c r="A29" s="101"/>
      <c r="B29" s="111"/>
      <c r="C29" s="56">
        <v>4360</v>
      </c>
      <c r="D29" s="58" t="s">
        <v>504</v>
      </c>
      <c r="E29" s="59"/>
      <c r="F29" s="59"/>
      <c r="G29" s="59"/>
      <c r="H29" s="59">
        <v>1300</v>
      </c>
      <c r="I29" s="59">
        <v>445.96</v>
      </c>
      <c r="J29" s="59">
        <f t="shared" si="2"/>
        <v>34.30461538461538</v>
      </c>
      <c r="K29" s="81"/>
      <c r="L29" s="81">
        <v>107.59</v>
      </c>
      <c r="M29" s="80">
        <f t="shared" si="0"/>
        <v>42.58076923076923</v>
      </c>
    </row>
    <row r="30" spans="1:13" ht="18.75">
      <c r="A30" s="101"/>
      <c r="B30" s="111"/>
      <c r="C30" s="114">
        <v>4390</v>
      </c>
      <c r="D30" s="58" t="s">
        <v>203</v>
      </c>
      <c r="E30" s="59"/>
      <c r="F30" s="59"/>
      <c r="G30" s="59"/>
      <c r="H30" s="59">
        <v>3400</v>
      </c>
      <c r="I30" s="59">
        <v>1568.3</v>
      </c>
      <c r="J30" s="59">
        <f t="shared" si="2"/>
        <v>46.12647058823529</v>
      </c>
      <c r="K30" s="81"/>
      <c r="L30" s="81">
        <v>0</v>
      </c>
      <c r="M30" s="80">
        <f t="shared" si="0"/>
        <v>46.12647058823529</v>
      </c>
    </row>
    <row r="31" spans="1:13" ht="18.75">
      <c r="A31" s="101"/>
      <c r="B31" s="111"/>
      <c r="C31" s="114">
        <v>4410</v>
      </c>
      <c r="D31" s="58" t="s">
        <v>330</v>
      </c>
      <c r="E31" s="59"/>
      <c r="F31" s="59"/>
      <c r="G31" s="59"/>
      <c r="H31" s="59">
        <v>2052</v>
      </c>
      <c r="I31" s="59">
        <v>969.64</v>
      </c>
      <c r="J31" s="59">
        <f t="shared" si="2"/>
        <v>47.253411306042885</v>
      </c>
      <c r="K31" s="81"/>
      <c r="L31" s="81">
        <v>35</v>
      </c>
      <c r="M31" s="80">
        <f t="shared" si="0"/>
        <v>48.95906432748538</v>
      </c>
    </row>
    <row r="32" spans="1:13" ht="18.75">
      <c r="A32" s="101"/>
      <c r="B32" s="111"/>
      <c r="C32" s="114">
        <v>4430</v>
      </c>
      <c r="D32" s="58" t="s">
        <v>303</v>
      </c>
      <c r="E32" s="59"/>
      <c r="F32" s="59"/>
      <c r="G32" s="59"/>
      <c r="H32" s="59">
        <v>45712.5</v>
      </c>
      <c r="I32" s="59">
        <v>45517.3</v>
      </c>
      <c r="J32" s="59">
        <f t="shared" si="2"/>
        <v>99.57298331966093</v>
      </c>
      <c r="K32" s="81"/>
      <c r="L32" s="81"/>
      <c r="M32" s="80">
        <f t="shared" si="0"/>
        <v>99.57298331966093</v>
      </c>
    </row>
    <row r="33" spans="1:13" ht="18.75">
      <c r="A33" s="101"/>
      <c r="B33" s="111"/>
      <c r="C33" s="114">
        <v>4440</v>
      </c>
      <c r="D33" s="58" t="s">
        <v>323</v>
      </c>
      <c r="E33" s="59"/>
      <c r="F33" s="59"/>
      <c r="G33" s="59"/>
      <c r="H33" s="59">
        <v>6016.61</v>
      </c>
      <c r="I33" s="59">
        <v>4512</v>
      </c>
      <c r="J33" s="59">
        <f t="shared" si="2"/>
        <v>74.99239605026752</v>
      </c>
      <c r="K33" s="81"/>
      <c r="L33" s="81">
        <v>305.9</v>
      </c>
      <c r="M33" s="80">
        <f t="shared" si="0"/>
        <v>80.07665446156557</v>
      </c>
    </row>
    <row r="34" spans="1:13" ht="18.75">
      <c r="A34" s="101"/>
      <c r="B34" s="111"/>
      <c r="C34" s="54">
        <v>4480</v>
      </c>
      <c r="D34" s="58" t="s">
        <v>49</v>
      </c>
      <c r="E34" s="59"/>
      <c r="F34" s="59"/>
      <c r="G34" s="59"/>
      <c r="H34" s="59">
        <v>153454</v>
      </c>
      <c r="I34" s="59">
        <v>76728</v>
      </c>
      <c r="J34" s="59">
        <f t="shared" si="2"/>
        <v>50.000651661084106</v>
      </c>
      <c r="K34" s="81"/>
      <c r="L34" s="81">
        <v>1412.99</v>
      </c>
      <c r="M34" s="80">
        <f t="shared" si="0"/>
        <v>50.921442256311344</v>
      </c>
    </row>
    <row r="35" spans="1:13" ht="18.75">
      <c r="A35" s="101"/>
      <c r="B35" s="111"/>
      <c r="C35" s="114">
        <v>4530</v>
      </c>
      <c r="D35" s="58" t="s">
        <v>324</v>
      </c>
      <c r="E35" s="59"/>
      <c r="F35" s="59"/>
      <c r="G35" s="59"/>
      <c r="H35" s="59">
        <v>9000</v>
      </c>
      <c r="I35" s="59">
        <v>876.81</v>
      </c>
      <c r="J35" s="59">
        <f t="shared" si="2"/>
        <v>9.742333333333333</v>
      </c>
      <c r="K35" s="81"/>
      <c r="L35" s="81">
        <v>1752.9</v>
      </c>
      <c r="M35" s="80">
        <f t="shared" si="0"/>
        <v>29.219</v>
      </c>
    </row>
    <row r="36" spans="1:13" ht="18.75">
      <c r="A36" s="101"/>
      <c r="B36" s="111"/>
      <c r="C36" s="54">
        <v>4700</v>
      </c>
      <c r="D36" s="58" t="s">
        <v>336</v>
      </c>
      <c r="E36" s="59"/>
      <c r="F36" s="59"/>
      <c r="G36" s="59"/>
      <c r="H36" s="59">
        <v>1308.54</v>
      </c>
      <c r="I36" s="59">
        <v>895</v>
      </c>
      <c r="J36" s="59">
        <f t="shared" si="2"/>
        <v>68.39683922539625</v>
      </c>
      <c r="K36" s="81"/>
      <c r="L36" s="81"/>
      <c r="M36" s="80"/>
    </row>
    <row r="37" spans="1:13" ht="18.75">
      <c r="A37" s="101"/>
      <c r="B37" s="111"/>
      <c r="C37" s="54">
        <v>6060</v>
      </c>
      <c r="D37" s="58" t="s">
        <v>150</v>
      </c>
      <c r="E37" s="59"/>
      <c r="F37" s="59"/>
      <c r="G37" s="59"/>
      <c r="H37" s="59">
        <v>3469.86</v>
      </c>
      <c r="I37" s="59"/>
      <c r="J37" s="59"/>
      <c r="K37" s="81"/>
      <c r="L37" s="81"/>
      <c r="M37" s="80"/>
    </row>
    <row r="38" spans="1:13" ht="18.75">
      <c r="A38" s="115">
        <v>600</v>
      </c>
      <c r="B38" s="101"/>
      <c r="C38" s="54"/>
      <c r="D38" s="102" t="s">
        <v>305</v>
      </c>
      <c r="E38" s="103">
        <f>SUM(E41,E53,E59,E63)</f>
        <v>1239443.67</v>
      </c>
      <c r="F38" s="103">
        <f>SUM(F41,F53,F59,F63)</f>
        <v>0</v>
      </c>
      <c r="G38" s="59">
        <f>F38/E38*100</f>
        <v>0</v>
      </c>
      <c r="H38" s="103">
        <f>SUM(H39,H41,H53,H59,H63)</f>
        <v>1972699.6400000001</v>
      </c>
      <c r="I38" s="103">
        <f>SUM(I39,I41,I53,I59,I63)</f>
        <v>63956.47</v>
      </c>
      <c r="J38" s="103">
        <f>I38/H38*100</f>
        <v>3.242078454477743</v>
      </c>
      <c r="K38" s="81"/>
      <c r="L38" s="81"/>
      <c r="M38" s="80">
        <f t="shared" si="0"/>
        <v>3.242078454477743</v>
      </c>
    </row>
    <row r="39" spans="1:13" ht="18.75">
      <c r="A39" s="115"/>
      <c r="B39" s="101">
        <v>60014</v>
      </c>
      <c r="C39" s="54"/>
      <c r="D39" s="106" t="s">
        <v>306</v>
      </c>
      <c r="E39" s="103"/>
      <c r="F39" s="103"/>
      <c r="G39" s="103"/>
      <c r="H39" s="61">
        <f>SUM(H40)</f>
        <v>151446</v>
      </c>
      <c r="I39" s="61">
        <f>SUM(I40)</f>
        <v>0</v>
      </c>
      <c r="J39" s="59">
        <f>I39/H39*100</f>
        <v>0</v>
      </c>
      <c r="K39" s="81"/>
      <c r="L39" s="81"/>
      <c r="M39" s="80">
        <f t="shared" si="0"/>
        <v>0</v>
      </c>
    </row>
    <row r="40" spans="1:13" ht="34.5" customHeight="1">
      <c r="A40" s="115"/>
      <c r="B40" s="101"/>
      <c r="C40" s="54">
        <v>6620</v>
      </c>
      <c r="D40" s="108" t="s">
        <v>190</v>
      </c>
      <c r="E40" s="103"/>
      <c r="F40" s="103"/>
      <c r="G40" s="103"/>
      <c r="H40" s="61">
        <v>151446</v>
      </c>
      <c r="I40" s="61">
        <v>0</v>
      </c>
      <c r="J40" s="59">
        <f>I40/H40*100</f>
        <v>0</v>
      </c>
      <c r="K40" s="81"/>
      <c r="L40" s="81"/>
      <c r="M40" s="80">
        <f t="shared" si="0"/>
        <v>0</v>
      </c>
    </row>
    <row r="41" spans="1:13" ht="18.75">
      <c r="A41" s="101"/>
      <c r="B41" s="101">
        <v>60016</v>
      </c>
      <c r="C41" s="54"/>
      <c r="D41" s="60" t="s">
        <v>307</v>
      </c>
      <c r="E41" s="59">
        <f>SUM(E42:E52)</f>
        <v>964443.67</v>
      </c>
      <c r="F41" s="59">
        <f>SUM(F42:F52)</f>
        <v>0</v>
      </c>
      <c r="G41" s="59">
        <f>F41/E41*100</f>
        <v>0</v>
      </c>
      <c r="H41" s="59">
        <f>SUM(H44:H52)</f>
        <v>1263287.44</v>
      </c>
      <c r="I41" s="59">
        <f>SUM(I44:I52)</f>
        <v>26574.22</v>
      </c>
      <c r="J41" s="59">
        <f>I41/H41*100</f>
        <v>2.103576680854201</v>
      </c>
      <c r="K41" s="81"/>
      <c r="L41" s="81"/>
      <c r="M41" s="80">
        <f t="shared" si="0"/>
        <v>2.103576680854201</v>
      </c>
    </row>
    <row r="42" spans="1:13" ht="75">
      <c r="A42" s="101"/>
      <c r="B42" s="101"/>
      <c r="C42" s="54">
        <v>6257</v>
      </c>
      <c r="D42" s="109" t="s">
        <v>356</v>
      </c>
      <c r="E42" s="59">
        <v>887182</v>
      </c>
      <c r="F42" s="59">
        <v>0</v>
      </c>
      <c r="G42" s="59">
        <f>F42/E42*100</f>
        <v>0</v>
      </c>
      <c r="H42" s="59"/>
      <c r="I42" s="59"/>
      <c r="J42" s="59"/>
      <c r="K42" s="81"/>
      <c r="L42" s="81"/>
      <c r="M42" s="80"/>
    </row>
    <row r="43" spans="1:13" ht="56.25">
      <c r="A43" s="101"/>
      <c r="B43" s="101"/>
      <c r="C43" s="54">
        <v>6330</v>
      </c>
      <c r="D43" s="109" t="s">
        <v>357</v>
      </c>
      <c r="E43" s="59">
        <v>77261.67</v>
      </c>
      <c r="F43" s="59">
        <v>0</v>
      </c>
      <c r="G43" s="59">
        <f>F43/E43*100</f>
        <v>0</v>
      </c>
      <c r="H43" s="59"/>
      <c r="I43" s="59"/>
      <c r="J43" s="59"/>
      <c r="K43" s="81"/>
      <c r="L43" s="81"/>
      <c r="M43" s="80"/>
    </row>
    <row r="44" spans="1:13" ht="18.75">
      <c r="A44" s="101"/>
      <c r="B44" s="101"/>
      <c r="C44" s="54">
        <v>4170</v>
      </c>
      <c r="D44" s="109" t="s">
        <v>299</v>
      </c>
      <c r="E44" s="59"/>
      <c r="F44" s="59"/>
      <c r="G44" s="59"/>
      <c r="H44" s="59">
        <v>5500</v>
      </c>
      <c r="I44" s="59">
        <v>0</v>
      </c>
      <c r="J44" s="59">
        <f aca="true" t="shared" si="3" ref="J44:J58">I44/H44*100</f>
        <v>0</v>
      </c>
      <c r="K44" s="81"/>
      <c r="L44" s="81"/>
      <c r="M44" s="80"/>
    </row>
    <row r="45" spans="1:13" ht="18.75">
      <c r="A45" s="101"/>
      <c r="B45" s="101"/>
      <c r="C45" s="54">
        <v>4210</v>
      </c>
      <c r="D45" s="58" t="s">
        <v>300</v>
      </c>
      <c r="E45" s="59"/>
      <c r="F45" s="59"/>
      <c r="G45" s="59"/>
      <c r="H45" s="59">
        <v>14000</v>
      </c>
      <c r="I45" s="59">
        <v>3817.22</v>
      </c>
      <c r="J45" s="59">
        <f t="shared" si="3"/>
        <v>27.265857142857143</v>
      </c>
      <c r="K45" s="81"/>
      <c r="L45" s="81"/>
      <c r="M45" s="80">
        <f t="shared" si="0"/>
        <v>27.265857142857143</v>
      </c>
    </row>
    <row r="46" spans="1:13" ht="18.75">
      <c r="A46" s="101"/>
      <c r="B46" s="101"/>
      <c r="C46" s="54">
        <v>4270</v>
      </c>
      <c r="D46" s="58" t="s">
        <v>309</v>
      </c>
      <c r="E46" s="59"/>
      <c r="F46" s="59"/>
      <c r="G46" s="59"/>
      <c r="H46" s="59">
        <v>29484.1</v>
      </c>
      <c r="I46" s="59">
        <v>1968</v>
      </c>
      <c r="J46" s="59">
        <f t="shared" si="3"/>
        <v>6.674784036141514</v>
      </c>
      <c r="K46" s="81"/>
      <c r="L46" s="81"/>
      <c r="M46" s="80">
        <f t="shared" si="0"/>
        <v>6.674784036141514</v>
      </c>
    </row>
    <row r="47" spans="1:13" ht="18.75">
      <c r="A47" s="101"/>
      <c r="B47" s="101"/>
      <c r="C47" s="54">
        <v>4300</v>
      </c>
      <c r="D47" s="58" t="s">
        <v>301</v>
      </c>
      <c r="E47" s="59"/>
      <c r="F47" s="59"/>
      <c r="G47" s="59"/>
      <c r="H47" s="59">
        <v>11300</v>
      </c>
      <c r="I47" s="59">
        <v>7259</v>
      </c>
      <c r="J47" s="59">
        <f t="shared" si="3"/>
        <v>64.23893805309734</v>
      </c>
      <c r="K47" s="81"/>
      <c r="L47" s="81"/>
      <c r="M47" s="80">
        <f t="shared" si="0"/>
        <v>64.23893805309734</v>
      </c>
    </row>
    <row r="48" spans="1:13" ht="18.75">
      <c r="A48" s="101"/>
      <c r="B48" s="101"/>
      <c r="C48" s="54">
        <v>6050</v>
      </c>
      <c r="D48" s="117" t="s">
        <v>310</v>
      </c>
      <c r="E48" s="59"/>
      <c r="F48" s="59"/>
      <c r="G48" s="59"/>
      <c r="H48" s="59">
        <v>157523.34</v>
      </c>
      <c r="I48" s="59">
        <v>0</v>
      </c>
      <c r="J48" s="59">
        <f t="shared" si="3"/>
        <v>0</v>
      </c>
      <c r="K48" s="81"/>
      <c r="L48" s="81"/>
      <c r="M48" s="80"/>
    </row>
    <row r="49" spans="1:13" ht="18.75">
      <c r="A49" s="101"/>
      <c r="B49" s="101"/>
      <c r="C49" s="54">
        <v>6057</v>
      </c>
      <c r="D49" s="109" t="s">
        <v>134</v>
      </c>
      <c r="E49" s="59"/>
      <c r="F49" s="59"/>
      <c r="G49" s="59"/>
      <c r="H49" s="59">
        <v>887182</v>
      </c>
      <c r="I49" s="59">
        <v>2243.15</v>
      </c>
      <c r="J49" s="59">
        <f t="shared" si="3"/>
        <v>0.25283989080030933</v>
      </c>
      <c r="K49" s="81"/>
      <c r="L49" s="81"/>
      <c r="M49" s="80">
        <f t="shared" si="0"/>
        <v>0.25283989080030933</v>
      </c>
    </row>
    <row r="50" spans="1:13" ht="18.75">
      <c r="A50" s="101"/>
      <c r="B50" s="101"/>
      <c r="C50" s="54">
        <v>6058</v>
      </c>
      <c r="D50" s="109" t="s">
        <v>134</v>
      </c>
      <c r="E50" s="59"/>
      <c r="F50" s="59"/>
      <c r="G50" s="59"/>
      <c r="H50" s="59">
        <v>0</v>
      </c>
      <c r="I50" s="59">
        <v>0</v>
      </c>
      <c r="J50" s="59"/>
      <c r="K50" s="81"/>
      <c r="L50" s="81"/>
      <c r="M50" s="80" t="e">
        <f t="shared" si="0"/>
        <v>#DIV/0!</v>
      </c>
    </row>
    <row r="51" spans="1:13" ht="18.75">
      <c r="A51" s="101"/>
      <c r="B51" s="101"/>
      <c r="C51" s="54">
        <v>6059</v>
      </c>
      <c r="D51" s="109" t="s">
        <v>134</v>
      </c>
      <c r="E51" s="59"/>
      <c r="F51" s="59"/>
      <c r="G51" s="59"/>
      <c r="H51" s="59">
        <v>158298</v>
      </c>
      <c r="I51" s="59">
        <v>11286.85</v>
      </c>
      <c r="J51" s="59">
        <f t="shared" si="3"/>
        <v>7.130127986455925</v>
      </c>
      <c r="K51" s="81"/>
      <c r="L51" s="81"/>
      <c r="M51" s="80">
        <f t="shared" si="0"/>
        <v>7.130127986455925</v>
      </c>
    </row>
    <row r="52" spans="1:13" ht="19.5" customHeight="1">
      <c r="A52" s="101"/>
      <c r="B52" s="101"/>
      <c r="C52" s="54">
        <v>6060</v>
      </c>
      <c r="D52" s="109" t="s">
        <v>150</v>
      </c>
      <c r="E52" s="59"/>
      <c r="F52" s="59"/>
      <c r="G52" s="59"/>
      <c r="H52" s="59">
        <v>0</v>
      </c>
      <c r="I52" s="59">
        <v>0</v>
      </c>
      <c r="J52" s="59"/>
      <c r="K52" s="81"/>
      <c r="L52" s="81"/>
      <c r="M52" s="80" t="e">
        <f t="shared" si="0"/>
        <v>#DIV/0!</v>
      </c>
    </row>
    <row r="53" spans="1:13" ht="18.75">
      <c r="A53" s="101"/>
      <c r="B53" s="101">
        <v>60017</v>
      </c>
      <c r="C53" s="54"/>
      <c r="D53" s="109" t="s">
        <v>337</v>
      </c>
      <c r="E53" s="59">
        <f>SUM(E54)</f>
        <v>30000</v>
      </c>
      <c r="F53" s="59">
        <f>SUM(F54)</f>
        <v>0</v>
      </c>
      <c r="G53" s="59">
        <f>F53/E53*100</f>
        <v>0</v>
      </c>
      <c r="H53" s="59">
        <f>SUM(H55:H58)</f>
        <v>266129.85</v>
      </c>
      <c r="I53" s="59">
        <f>SUM(I55:I58)</f>
        <v>37382.25</v>
      </c>
      <c r="J53" s="59">
        <f t="shared" si="3"/>
        <v>14.046620474929814</v>
      </c>
      <c r="K53" s="81"/>
      <c r="L53" s="81"/>
      <c r="M53" s="80">
        <f t="shared" si="0"/>
        <v>14.046620474929814</v>
      </c>
    </row>
    <row r="54" spans="1:13" ht="40.5" customHeight="1">
      <c r="A54" s="101"/>
      <c r="B54" s="101"/>
      <c r="C54" s="54">
        <v>2330</v>
      </c>
      <c r="D54" s="109" t="s">
        <v>493</v>
      </c>
      <c r="E54" s="59">
        <v>30000</v>
      </c>
      <c r="F54" s="59">
        <v>0</v>
      </c>
      <c r="G54" s="59">
        <f>F54/E54*100</f>
        <v>0</v>
      </c>
      <c r="H54" s="59"/>
      <c r="I54" s="59"/>
      <c r="J54" s="59"/>
      <c r="K54" s="81"/>
      <c r="L54" s="81"/>
      <c r="M54" s="80"/>
    </row>
    <row r="55" spans="1:13" ht="16.5" customHeight="1">
      <c r="A55" s="101"/>
      <c r="B55" s="101"/>
      <c r="C55" s="54">
        <v>4170</v>
      </c>
      <c r="D55" s="109" t="s">
        <v>299</v>
      </c>
      <c r="E55" s="59"/>
      <c r="F55" s="59"/>
      <c r="G55" s="59"/>
      <c r="H55" s="59">
        <v>300</v>
      </c>
      <c r="I55" s="59">
        <v>0</v>
      </c>
      <c r="J55" s="59"/>
      <c r="K55" s="81"/>
      <c r="L55" s="81"/>
      <c r="M55" s="80"/>
    </row>
    <row r="56" spans="1:13" ht="18.75">
      <c r="A56" s="101"/>
      <c r="B56" s="101"/>
      <c r="C56" s="54">
        <v>4210</v>
      </c>
      <c r="D56" s="58" t="s">
        <v>300</v>
      </c>
      <c r="E56" s="59"/>
      <c r="F56" s="59"/>
      <c r="G56" s="59"/>
      <c r="H56" s="59">
        <v>12900</v>
      </c>
      <c r="I56" s="59">
        <v>17.8</v>
      </c>
      <c r="J56" s="59">
        <f t="shared" si="3"/>
        <v>0.13798449612403102</v>
      </c>
      <c r="K56" s="81"/>
      <c r="L56" s="81"/>
      <c r="M56" s="80">
        <f t="shared" si="0"/>
        <v>0.13798449612403102</v>
      </c>
    </row>
    <row r="57" spans="1:13" ht="18.75">
      <c r="A57" s="101"/>
      <c r="B57" s="101"/>
      <c r="C57" s="54">
        <v>4270</v>
      </c>
      <c r="D57" s="108" t="s">
        <v>309</v>
      </c>
      <c r="E57" s="59"/>
      <c r="F57" s="59"/>
      <c r="G57" s="59"/>
      <c r="H57" s="59">
        <v>208029.85</v>
      </c>
      <c r="I57" s="59">
        <v>34904.45</v>
      </c>
      <c r="J57" s="59">
        <f t="shared" si="3"/>
        <v>16.778577689692124</v>
      </c>
      <c r="K57" s="81"/>
      <c r="L57" s="81">
        <v>42025.41</v>
      </c>
      <c r="M57" s="80">
        <f t="shared" si="0"/>
        <v>36.98020260073254</v>
      </c>
    </row>
    <row r="58" spans="1:13" ht="18.75">
      <c r="A58" s="101"/>
      <c r="B58" s="101"/>
      <c r="C58" s="114">
        <v>4300</v>
      </c>
      <c r="D58" s="58" t="s">
        <v>301</v>
      </c>
      <c r="E58" s="59"/>
      <c r="F58" s="59"/>
      <c r="G58" s="59"/>
      <c r="H58" s="59">
        <v>44900</v>
      </c>
      <c r="I58" s="59">
        <v>2460</v>
      </c>
      <c r="J58" s="59">
        <f t="shared" si="3"/>
        <v>5.478841870824054</v>
      </c>
      <c r="K58" s="81"/>
      <c r="L58" s="81"/>
      <c r="M58" s="80"/>
    </row>
    <row r="59" spans="1:13" ht="18.75">
      <c r="A59" s="101"/>
      <c r="B59" s="101">
        <v>60078</v>
      </c>
      <c r="C59" s="54"/>
      <c r="D59" s="106" t="s">
        <v>311</v>
      </c>
      <c r="E59" s="59">
        <f>SUM(E60)</f>
        <v>245000</v>
      </c>
      <c r="F59" s="59">
        <f>SUM(F60)</f>
        <v>0</v>
      </c>
      <c r="G59" s="59">
        <f>F59/E59*100</f>
        <v>0</v>
      </c>
      <c r="H59" s="59">
        <f>SUM(H61:H62)</f>
        <v>285412</v>
      </c>
      <c r="I59" s="59">
        <f>SUM(I61:I62)</f>
        <v>0</v>
      </c>
      <c r="J59" s="59"/>
      <c r="K59" s="81"/>
      <c r="L59" s="81"/>
      <c r="M59" s="80"/>
    </row>
    <row r="60" spans="1:13" ht="37.5">
      <c r="A60" s="101"/>
      <c r="B60" s="101"/>
      <c r="C60" s="54">
        <v>2030</v>
      </c>
      <c r="D60" s="58" t="s">
        <v>312</v>
      </c>
      <c r="E60" s="59">
        <v>245000</v>
      </c>
      <c r="F60" s="59">
        <v>0</v>
      </c>
      <c r="G60" s="59">
        <f>F60/E60*100</f>
        <v>0</v>
      </c>
      <c r="H60" s="59"/>
      <c r="I60" s="59"/>
      <c r="J60" s="59"/>
      <c r="K60" s="81"/>
      <c r="L60" s="81"/>
      <c r="M60" s="80"/>
    </row>
    <row r="61" spans="1:13" ht="18.75">
      <c r="A61" s="101"/>
      <c r="B61" s="101"/>
      <c r="C61" s="54">
        <v>4170</v>
      </c>
      <c r="D61" s="58" t="s">
        <v>299</v>
      </c>
      <c r="E61" s="116"/>
      <c r="F61" s="116"/>
      <c r="G61" s="59"/>
      <c r="H61" s="59">
        <v>2000</v>
      </c>
      <c r="I61" s="59">
        <v>0</v>
      </c>
      <c r="J61" s="59"/>
      <c r="K61" s="81"/>
      <c r="L61" s="81"/>
      <c r="M61" s="80"/>
    </row>
    <row r="62" spans="1:13" ht="18.75">
      <c r="A62" s="101"/>
      <c r="B62" s="101"/>
      <c r="C62" s="54">
        <v>4270</v>
      </c>
      <c r="D62" s="108" t="s">
        <v>309</v>
      </c>
      <c r="E62" s="116"/>
      <c r="F62" s="116"/>
      <c r="G62" s="59"/>
      <c r="H62" s="59">
        <v>283412</v>
      </c>
      <c r="I62" s="59">
        <v>0</v>
      </c>
      <c r="J62" s="59"/>
      <c r="K62" s="81"/>
      <c r="L62" s="81"/>
      <c r="M62" s="80"/>
    </row>
    <row r="63" spans="1:13" ht="18.75">
      <c r="A63" s="101"/>
      <c r="B63" s="101">
        <v>60095</v>
      </c>
      <c r="C63" s="54"/>
      <c r="D63" s="106" t="s">
        <v>517</v>
      </c>
      <c r="E63" s="59"/>
      <c r="F63" s="59"/>
      <c r="G63" s="59"/>
      <c r="H63" s="59">
        <f>SUM(H64:H65)</f>
        <v>6424.35</v>
      </c>
      <c r="I63" s="59">
        <f>SUM(I64:I65)</f>
        <v>0</v>
      </c>
      <c r="J63" s="59">
        <f>SUM(J64:J65)</f>
        <v>0</v>
      </c>
      <c r="K63" s="81"/>
      <c r="L63" s="81"/>
      <c r="M63" s="80">
        <f t="shared" si="0"/>
        <v>0</v>
      </c>
    </row>
    <row r="64" spans="1:13" ht="18.75">
      <c r="A64" s="101"/>
      <c r="B64" s="101"/>
      <c r="C64" s="54">
        <v>4210</v>
      </c>
      <c r="D64" s="58" t="s">
        <v>300</v>
      </c>
      <c r="E64" s="116"/>
      <c r="F64" s="116"/>
      <c r="G64" s="59"/>
      <c r="H64" s="59">
        <v>2424.35</v>
      </c>
      <c r="I64" s="59">
        <v>0</v>
      </c>
      <c r="J64" s="59">
        <f>I64/H64*100</f>
        <v>0</v>
      </c>
      <c r="K64" s="81"/>
      <c r="L64" s="81"/>
      <c r="M64" s="80">
        <f t="shared" si="0"/>
        <v>0</v>
      </c>
    </row>
    <row r="65" spans="1:13" ht="18.75">
      <c r="A65" s="101"/>
      <c r="B65" s="101"/>
      <c r="C65" s="54">
        <v>6060</v>
      </c>
      <c r="D65" s="109" t="s">
        <v>150</v>
      </c>
      <c r="E65" s="116"/>
      <c r="F65" s="116"/>
      <c r="G65" s="59"/>
      <c r="H65" s="59">
        <v>4000</v>
      </c>
      <c r="I65" s="59">
        <v>0</v>
      </c>
      <c r="J65" s="59"/>
      <c r="K65" s="81"/>
      <c r="L65" s="81"/>
      <c r="M65" s="80"/>
    </row>
    <row r="66" spans="1:13" ht="18.75">
      <c r="A66" s="115">
        <v>700</v>
      </c>
      <c r="B66" s="101"/>
      <c r="C66" s="54"/>
      <c r="D66" s="102" t="s">
        <v>313</v>
      </c>
      <c r="E66" s="103">
        <f>SUM(E67)</f>
        <v>171342.65000000002</v>
      </c>
      <c r="F66" s="103">
        <f>SUM(F67)</f>
        <v>113678.64</v>
      </c>
      <c r="G66" s="103">
        <f>F66/E66*100</f>
        <v>66.34579306436545</v>
      </c>
      <c r="H66" s="103">
        <f>SUM(H67)</f>
        <v>127487</v>
      </c>
      <c r="I66" s="103">
        <f>SUM(I67)</f>
        <v>57936.380000000005</v>
      </c>
      <c r="J66" s="103">
        <f>I66/H66*100</f>
        <v>45.4449316400888</v>
      </c>
      <c r="K66" s="81"/>
      <c r="L66" s="126">
        <f>SUM(L67)</f>
        <v>667.53</v>
      </c>
      <c r="M66" s="80">
        <f t="shared" si="0"/>
        <v>45.96853796857719</v>
      </c>
    </row>
    <row r="67" spans="1:13" ht="18.75">
      <c r="A67" s="101"/>
      <c r="B67" s="101">
        <v>70005</v>
      </c>
      <c r="C67" s="54"/>
      <c r="D67" s="60" t="s">
        <v>314</v>
      </c>
      <c r="E67" s="59">
        <f>SUM(E68:E73)</f>
        <v>171342.65000000002</v>
      </c>
      <c r="F67" s="59">
        <f>SUM(F68:F73)</f>
        <v>113678.64</v>
      </c>
      <c r="G67" s="59">
        <f>F67/E67*100</f>
        <v>66.34579306436545</v>
      </c>
      <c r="H67" s="59">
        <f>SUM(H74:H88)</f>
        <v>127487</v>
      </c>
      <c r="I67" s="59">
        <f>SUM(I74:I88)</f>
        <v>57936.380000000005</v>
      </c>
      <c r="J67" s="59">
        <f>I67/H67*100</f>
        <v>45.4449316400888</v>
      </c>
      <c r="K67" s="81"/>
      <c r="L67" s="125">
        <f>SUM(L74:L88)</f>
        <v>667.53</v>
      </c>
      <c r="M67" s="80">
        <f t="shared" si="0"/>
        <v>45.96853796857719</v>
      </c>
    </row>
    <row r="68" spans="1:13" ht="18.75">
      <c r="A68" s="101"/>
      <c r="B68" s="101"/>
      <c r="C68" s="56">
        <v>550</v>
      </c>
      <c r="D68" s="108" t="s">
        <v>358</v>
      </c>
      <c r="E68" s="59">
        <v>8811</v>
      </c>
      <c r="F68" s="59">
        <v>8427.73</v>
      </c>
      <c r="G68" s="59">
        <f>F68/E68*100</f>
        <v>95.65009647032119</v>
      </c>
      <c r="H68" s="59"/>
      <c r="I68" s="59"/>
      <c r="J68" s="59"/>
      <c r="K68" s="81"/>
      <c r="L68" s="81"/>
      <c r="M68" s="80"/>
    </row>
    <row r="69" spans="1:13" ht="37.5">
      <c r="A69" s="101"/>
      <c r="B69" s="101"/>
      <c r="C69" s="56">
        <v>580</v>
      </c>
      <c r="D69" s="108" t="s">
        <v>529</v>
      </c>
      <c r="E69" s="59">
        <v>0</v>
      </c>
      <c r="F69" s="59">
        <v>148.92</v>
      </c>
      <c r="G69" s="59"/>
      <c r="H69" s="59"/>
      <c r="I69" s="59"/>
      <c r="J69" s="59"/>
      <c r="K69" s="81"/>
      <c r="L69" s="81"/>
      <c r="M69" s="80"/>
    </row>
    <row r="70" spans="1:13" ht="54" customHeight="1">
      <c r="A70" s="101"/>
      <c r="B70" s="101"/>
      <c r="C70" s="56">
        <v>750</v>
      </c>
      <c r="D70" s="58" t="s">
        <v>315</v>
      </c>
      <c r="E70" s="59">
        <v>144366.98</v>
      </c>
      <c r="F70" s="59">
        <v>86540.19</v>
      </c>
      <c r="G70" s="59">
        <f>F70/E70*100</f>
        <v>59.94458705169284</v>
      </c>
      <c r="H70" s="59"/>
      <c r="I70" s="59"/>
      <c r="J70" s="59"/>
      <c r="K70" s="81"/>
      <c r="L70" s="81"/>
      <c r="M70" s="80"/>
    </row>
    <row r="71" spans="1:13" ht="39.75" customHeight="1">
      <c r="A71" s="101"/>
      <c r="B71" s="101"/>
      <c r="C71" s="56">
        <v>770</v>
      </c>
      <c r="D71" s="58" t="s">
        <v>530</v>
      </c>
      <c r="E71" s="59"/>
      <c r="F71" s="59">
        <v>3000</v>
      </c>
      <c r="G71" s="59"/>
      <c r="H71" s="59"/>
      <c r="I71" s="59"/>
      <c r="J71" s="59"/>
      <c r="K71" s="81"/>
      <c r="L71" s="81"/>
      <c r="M71" s="80"/>
    </row>
    <row r="72" spans="1:13" ht="18.75">
      <c r="A72" s="101"/>
      <c r="B72" s="101"/>
      <c r="C72" s="56">
        <v>920</v>
      </c>
      <c r="D72" s="58" t="s">
        <v>316</v>
      </c>
      <c r="E72" s="59">
        <v>1811.67</v>
      </c>
      <c r="F72" s="59">
        <v>1805.13</v>
      </c>
      <c r="G72" s="59">
        <f>F72/E72*100</f>
        <v>99.63900710394277</v>
      </c>
      <c r="H72" s="59"/>
      <c r="I72" s="59"/>
      <c r="J72" s="59"/>
      <c r="K72" s="81"/>
      <c r="L72" s="81"/>
      <c r="M72" s="80"/>
    </row>
    <row r="73" spans="1:13" ht="18.75">
      <c r="A73" s="101"/>
      <c r="B73" s="101"/>
      <c r="C73" s="56">
        <v>970</v>
      </c>
      <c r="D73" s="58" t="s">
        <v>317</v>
      </c>
      <c r="E73" s="59">
        <v>16353</v>
      </c>
      <c r="F73" s="59">
        <v>13756.67</v>
      </c>
      <c r="G73" s="59">
        <f>F73/E73*100</f>
        <v>84.12321898122669</v>
      </c>
      <c r="H73" s="59"/>
      <c r="I73" s="59"/>
      <c r="J73" s="59"/>
      <c r="K73" s="81"/>
      <c r="L73" s="81"/>
      <c r="M73" s="80"/>
    </row>
    <row r="74" spans="1:13" ht="18.75">
      <c r="A74" s="101"/>
      <c r="B74" s="101"/>
      <c r="C74" s="54">
        <v>4010</v>
      </c>
      <c r="D74" s="58" t="s">
        <v>318</v>
      </c>
      <c r="E74" s="59"/>
      <c r="F74" s="59"/>
      <c r="G74" s="59"/>
      <c r="H74" s="59">
        <v>15035</v>
      </c>
      <c r="I74" s="59">
        <v>6879.69</v>
      </c>
      <c r="J74" s="59">
        <f aca="true" t="shared" si="4" ref="J74:J93">I74/H74*100</f>
        <v>45.75783172597273</v>
      </c>
      <c r="K74" s="81"/>
      <c r="L74" s="81">
        <v>266.04</v>
      </c>
      <c r="M74" s="80">
        <f aca="true" t="shared" si="5" ref="M74:M125">SUM(I74+L74)/H74*100</f>
        <v>47.527302959760554</v>
      </c>
    </row>
    <row r="75" spans="1:13" ht="18.75">
      <c r="A75" s="101"/>
      <c r="B75" s="101"/>
      <c r="C75" s="54">
        <v>4040</v>
      </c>
      <c r="D75" s="58" t="s">
        <v>319</v>
      </c>
      <c r="E75" s="59"/>
      <c r="F75" s="59"/>
      <c r="G75" s="59"/>
      <c r="H75" s="59">
        <v>1157</v>
      </c>
      <c r="I75" s="59">
        <v>1114.14</v>
      </c>
      <c r="J75" s="59">
        <f t="shared" si="4"/>
        <v>96.29559204840105</v>
      </c>
      <c r="K75" s="81"/>
      <c r="L75" s="81"/>
      <c r="M75" s="80">
        <f t="shared" si="5"/>
        <v>96.29559204840105</v>
      </c>
    </row>
    <row r="76" spans="1:13" ht="18.75">
      <c r="A76" s="101"/>
      <c r="B76" s="101"/>
      <c r="C76" s="54">
        <v>4110</v>
      </c>
      <c r="D76" s="58" t="s">
        <v>320</v>
      </c>
      <c r="E76" s="59"/>
      <c r="F76" s="59"/>
      <c r="G76" s="59"/>
      <c r="H76" s="59">
        <v>2769</v>
      </c>
      <c r="I76" s="59">
        <v>1398.82</v>
      </c>
      <c r="J76" s="59">
        <f t="shared" si="4"/>
        <v>50.51715420729504</v>
      </c>
      <c r="K76" s="81"/>
      <c r="L76" s="81">
        <v>0</v>
      </c>
      <c r="M76" s="80">
        <f t="shared" si="5"/>
        <v>50.51715420729504</v>
      </c>
    </row>
    <row r="77" spans="1:13" ht="18.75">
      <c r="A77" s="101"/>
      <c r="B77" s="101"/>
      <c r="C77" s="54">
        <v>4120</v>
      </c>
      <c r="D77" s="58" t="s">
        <v>329</v>
      </c>
      <c r="E77" s="59"/>
      <c r="F77" s="59"/>
      <c r="G77" s="59"/>
      <c r="H77" s="59">
        <v>371</v>
      </c>
      <c r="I77" s="59">
        <v>55.08</v>
      </c>
      <c r="J77" s="59">
        <f t="shared" si="4"/>
        <v>14.846361185983827</v>
      </c>
      <c r="K77" s="81"/>
      <c r="L77" s="81">
        <v>190.33</v>
      </c>
      <c r="M77" s="80">
        <f t="shared" si="5"/>
        <v>66.14824797843667</v>
      </c>
    </row>
    <row r="78" spans="1:13" ht="18.75">
      <c r="A78" s="101"/>
      <c r="B78" s="101"/>
      <c r="C78" s="54">
        <v>4170</v>
      </c>
      <c r="D78" s="58" t="s">
        <v>299</v>
      </c>
      <c r="E78" s="59"/>
      <c r="F78" s="59"/>
      <c r="G78" s="59"/>
      <c r="H78" s="59">
        <v>0</v>
      </c>
      <c r="I78" s="59">
        <v>0</v>
      </c>
      <c r="J78" s="59"/>
      <c r="K78" s="81"/>
      <c r="L78" s="81"/>
      <c r="M78" s="80"/>
    </row>
    <row r="79" spans="1:13" ht="18.75">
      <c r="A79" s="101"/>
      <c r="B79" s="101"/>
      <c r="C79" s="54">
        <v>4210</v>
      </c>
      <c r="D79" s="58" t="s">
        <v>300</v>
      </c>
      <c r="E79" s="59"/>
      <c r="F79" s="59"/>
      <c r="G79" s="59"/>
      <c r="H79" s="59">
        <v>7000</v>
      </c>
      <c r="I79" s="59">
        <v>838</v>
      </c>
      <c r="J79" s="59">
        <f t="shared" si="4"/>
        <v>11.971428571428572</v>
      </c>
      <c r="K79" s="81"/>
      <c r="L79" s="81">
        <v>0</v>
      </c>
      <c r="M79" s="80">
        <f t="shared" si="5"/>
        <v>11.971428571428572</v>
      </c>
    </row>
    <row r="80" spans="1:13" ht="18.75">
      <c r="A80" s="101"/>
      <c r="B80" s="101"/>
      <c r="C80" s="54">
        <v>4260</v>
      </c>
      <c r="D80" s="58" t="s">
        <v>322</v>
      </c>
      <c r="E80" s="59"/>
      <c r="F80" s="59"/>
      <c r="G80" s="59"/>
      <c r="H80" s="59">
        <v>35587</v>
      </c>
      <c r="I80" s="59">
        <v>24008.27</v>
      </c>
      <c r="J80" s="59">
        <f t="shared" si="4"/>
        <v>67.46359625706016</v>
      </c>
      <c r="K80" s="81"/>
      <c r="L80" s="81">
        <v>0</v>
      </c>
      <c r="M80" s="80">
        <f t="shared" si="5"/>
        <v>67.46359625706016</v>
      </c>
    </row>
    <row r="81" spans="1:13" ht="18.75">
      <c r="A81" s="101"/>
      <c r="B81" s="101"/>
      <c r="C81" s="54">
        <v>4270</v>
      </c>
      <c r="D81" s="108" t="s">
        <v>309</v>
      </c>
      <c r="E81" s="59"/>
      <c r="F81" s="59"/>
      <c r="G81" s="59"/>
      <c r="H81" s="59">
        <v>0</v>
      </c>
      <c r="I81" s="59">
        <v>0</v>
      </c>
      <c r="J81" s="59"/>
      <c r="K81" s="81"/>
      <c r="L81" s="81"/>
      <c r="M81" s="80"/>
    </row>
    <row r="82" spans="1:13" ht="18.75">
      <c r="A82" s="101"/>
      <c r="B82" s="101"/>
      <c r="C82" s="54">
        <v>4280</v>
      </c>
      <c r="D82" s="108" t="s">
        <v>335</v>
      </c>
      <c r="E82" s="59"/>
      <c r="F82" s="59"/>
      <c r="G82" s="59"/>
      <c r="H82" s="59">
        <v>210</v>
      </c>
      <c r="I82" s="59">
        <v>0</v>
      </c>
      <c r="J82" s="59">
        <f t="shared" si="4"/>
        <v>0</v>
      </c>
      <c r="K82" s="81"/>
      <c r="L82" s="81"/>
      <c r="M82" s="80"/>
    </row>
    <row r="83" spans="1:13" ht="18.75">
      <c r="A83" s="101"/>
      <c r="B83" s="101"/>
      <c r="C83" s="54">
        <v>4300</v>
      </c>
      <c r="D83" s="58" t="s">
        <v>301</v>
      </c>
      <c r="E83" s="59"/>
      <c r="F83" s="59"/>
      <c r="G83" s="59"/>
      <c r="H83" s="59">
        <v>47527</v>
      </c>
      <c r="I83" s="59">
        <v>15946.54</v>
      </c>
      <c r="J83" s="59">
        <f t="shared" si="4"/>
        <v>33.55259115870979</v>
      </c>
      <c r="K83" s="81"/>
      <c r="L83" s="81">
        <v>0</v>
      </c>
      <c r="M83" s="80">
        <f t="shared" si="5"/>
        <v>33.55259115870979</v>
      </c>
    </row>
    <row r="84" spans="1:13" ht="18.75">
      <c r="A84" s="101"/>
      <c r="B84" s="101"/>
      <c r="C84" s="54">
        <v>4430</v>
      </c>
      <c r="D84" s="58" t="s">
        <v>303</v>
      </c>
      <c r="E84" s="59"/>
      <c r="F84" s="59"/>
      <c r="G84" s="59"/>
      <c r="H84" s="59">
        <v>400</v>
      </c>
      <c r="I84" s="59">
        <v>172</v>
      </c>
      <c r="J84" s="59">
        <f t="shared" si="4"/>
        <v>43</v>
      </c>
      <c r="K84" s="81"/>
      <c r="L84" s="81">
        <v>0</v>
      </c>
      <c r="M84" s="80">
        <f t="shared" si="5"/>
        <v>43</v>
      </c>
    </row>
    <row r="85" spans="1:13" ht="18.75">
      <c r="A85" s="101"/>
      <c r="B85" s="101"/>
      <c r="C85" s="54">
        <v>4440</v>
      </c>
      <c r="D85" s="58" t="s">
        <v>323</v>
      </c>
      <c r="E85" s="59"/>
      <c r="F85" s="59"/>
      <c r="G85" s="59"/>
      <c r="H85" s="59">
        <v>550</v>
      </c>
      <c r="I85" s="59">
        <v>410</v>
      </c>
      <c r="J85" s="59">
        <f t="shared" si="4"/>
        <v>74.54545454545455</v>
      </c>
      <c r="K85" s="81"/>
      <c r="L85" s="81">
        <v>71.17</v>
      </c>
      <c r="M85" s="80">
        <f t="shared" si="5"/>
        <v>87.48545454545454</v>
      </c>
    </row>
    <row r="86" spans="1:13" ht="18.75">
      <c r="A86" s="101"/>
      <c r="B86" s="101"/>
      <c r="C86" s="54">
        <v>4530</v>
      </c>
      <c r="D86" s="58" t="s">
        <v>324</v>
      </c>
      <c r="E86" s="59"/>
      <c r="F86" s="59"/>
      <c r="G86" s="59"/>
      <c r="H86" s="59">
        <v>5500</v>
      </c>
      <c r="I86" s="59">
        <v>546.4</v>
      </c>
      <c r="J86" s="59">
        <f t="shared" si="4"/>
        <v>9.934545454545454</v>
      </c>
      <c r="K86" s="81"/>
      <c r="L86" s="81">
        <v>136.74</v>
      </c>
      <c r="M86" s="80">
        <f t="shared" si="5"/>
        <v>12.420727272727273</v>
      </c>
    </row>
    <row r="87" spans="1:13" ht="18.75">
      <c r="A87" s="101"/>
      <c r="B87" s="101"/>
      <c r="C87" s="54">
        <v>4610</v>
      </c>
      <c r="D87" s="117" t="s">
        <v>290</v>
      </c>
      <c r="E87" s="59"/>
      <c r="F87" s="59"/>
      <c r="G87" s="59"/>
      <c r="H87" s="59">
        <v>11353</v>
      </c>
      <c r="I87" s="59">
        <v>6539.44</v>
      </c>
      <c r="J87" s="59">
        <f t="shared" si="4"/>
        <v>57.60098652338589</v>
      </c>
      <c r="K87" s="81"/>
      <c r="L87" s="81">
        <v>3.25</v>
      </c>
      <c r="M87" s="80">
        <f t="shared" si="5"/>
        <v>57.62961331806571</v>
      </c>
    </row>
    <row r="88" spans="1:13" ht="18.75">
      <c r="A88" s="101"/>
      <c r="B88" s="101"/>
      <c r="C88" s="54">
        <v>4700</v>
      </c>
      <c r="D88" s="58" t="s">
        <v>336</v>
      </c>
      <c r="E88" s="59"/>
      <c r="F88" s="59"/>
      <c r="G88" s="59"/>
      <c r="H88" s="59">
        <v>28</v>
      </c>
      <c r="I88" s="59">
        <v>28</v>
      </c>
      <c r="J88" s="59">
        <f t="shared" si="4"/>
        <v>100</v>
      </c>
      <c r="K88" s="81"/>
      <c r="L88" s="81">
        <v>0</v>
      </c>
      <c r="M88" s="80">
        <f t="shared" si="5"/>
        <v>100</v>
      </c>
    </row>
    <row r="89" spans="1:13" ht="18.75">
      <c r="A89" s="115">
        <v>710</v>
      </c>
      <c r="B89" s="101"/>
      <c r="C89" s="54"/>
      <c r="D89" s="102" t="s">
        <v>325</v>
      </c>
      <c r="E89" s="103">
        <f>SUM(E90,E93)</f>
        <v>500</v>
      </c>
      <c r="F89" s="103">
        <f>SUM(F90,F93)</f>
        <v>500</v>
      </c>
      <c r="G89" s="118">
        <f>F89/E89*100</f>
        <v>100</v>
      </c>
      <c r="H89" s="103">
        <f>SUM(H90,H93)</f>
        <v>50500</v>
      </c>
      <c r="I89" s="103">
        <f>SUM(I90,I93)</f>
        <v>2690.4</v>
      </c>
      <c r="J89" s="103">
        <f t="shared" si="4"/>
        <v>5.327524752475248</v>
      </c>
      <c r="K89" s="81"/>
      <c r="L89" s="126">
        <f>SUM(L90,L93)</f>
        <v>0</v>
      </c>
      <c r="M89" s="80">
        <f t="shared" si="5"/>
        <v>5.327524752475248</v>
      </c>
    </row>
    <row r="90" spans="1:13" ht="18.75">
      <c r="A90" s="115"/>
      <c r="B90" s="101">
        <v>71004</v>
      </c>
      <c r="C90" s="54"/>
      <c r="D90" s="108" t="s">
        <v>75</v>
      </c>
      <c r="E90" s="61"/>
      <c r="F90" s="61"/>
      <c r="G90" s="59"/>
      <c r="H90" s="61">
        <f>SUM(H91:H92)</f>
        <v>50000</v>
      </c>
      <c r="I90" s="61">
        <f>SUM(I91:I92)</f>
        <v>2690.4</v>
      </c>
      <c r="J90" s="59">
        <f t="shared" si="4"/>
        <v>5.3808</v>
      </c>
      <c r="K90" s="81"/>
      <c r="L90" s="61">
        <f>SUM(L92:L92)</f>
        <v>0</v>
      </c>
      <c r="M90" s="80">
        <f t="shared" si="5"/>
        <v>5.3808</v>
      </c>
    </row>
    <row r="91" spans="1:13" ht="18.75">
      <c r="A91" s="115"/>
      <c r="B91" s="101"/>
      <c r="C91" s="54">
        <v>4170</v>
      </c>
      <c r="D91" s="58" t="s">
        <v>299</v>
      </c>
      <c r="E91" s="61"/>
      <c r="F91" s="61"/>
      <c r="G91" s="59"/>
      <c r="H91" s="61">
        <v>4800</v>
      </c>
      <c r="I91" s="61">
        <v>1600</v>
      </c>
      <c r="J91" s="59">
        <f t="shared" si="4"/>
        <v>33.33333333333333</v>
      </c>
      <c r="K91" s="81"/>
      <c r="L91" s="61"/>
      <c r="M91" s="80"/>
    </row>
    <row r="92" spans="1:13" ht="18.75">
      <c r="A92" s="115"/>
      <c r="B92" s="101"/>
      <c r="C92" s="114">
        <v>4300</v>
      </c>
      <c r="D92" s="58" t="s">
        <v>301</v>
      </c>
      <c r="E92" s="61"/>
      <c r="F92" s="103"/>
      <c r="G92" s="118"/>
      <c r="H92" s="61">
        <v>45200</v>
      </c>
      <c r="I92" s="61">
        <v>1090.4</v>
      </c>
      <c r="J92" s="59">
        <f t="shared" si="4"/>
        <v>2.4123893805309735</v>
      </c>
      <c r="K92" s="81"/>
      <c r="L92" s="81"/>
      <c r="M92" s="80">
        <f t="shared" si="5"/>
        <v>2.4123893805309735</v>
      </c>
    </row>
    <row r="93" spans="1:13" ht="18.75">
      <c r="A93" s="101"/>
      <c r="B93" s="101">
        <v>71035</v>
      </c>
      <c r="C93" s="54"/>
      <c r="D93" s="60" t="s">
        <v>130</v>
      </c>
      <c r="E93" s="59">
        <f>SUM(E94)</f>
        <v>500</v>
      </c>
      <c r="F93" s="59">
        <f>SUM(F94)</f>
        <v>500</v>
      </c>
      <c r="G93" s="59">
        <f>F93/E93*100</f>
        <v>100</v>
      </c>
      <c r="H93" s="59">
        <f>SUM(H94:H95)</f>
        <v>500</v>
      </c>
      <c r="I93" s="59">
        <f>SUM(I94:I95)</f>
        <v>0</v>
      </c>
      <c r="J93" s="61">
        <f t="shared" si="4"/>
        <v>0</v>
      </c>
      <c r="K93" s="81"/>
      <c r="L93" s="61">
        <v>0</v>
      </c>
      <c r="M93" s="80">
        <f t="shared" si="5"/>
        <v>0</v>
      </c>
    </row>
    <row r="94" spans="1:13" ht="36.75" customHeight="1">
      <c r="A94" s="101"/>
      <c r="B94" s="101"/>
      <c r="C94" s="54">
        <v>2020</v>
      </c>
      <c r="D94" s="58" t="s">
        <v>131</v>
      </c>
      <c r="E94" s="59">
        <v>500</v>
      </c>
      <c r="F94" s="59">
        <v>500</v>
      </c>
      <c r="G94" s="59">
        <f>F94/E94*100</f>
        <v>100</v>
      </c>
      <c r="H94" s="59"/>
      <c r="I94" s="59"/>
      <c r="J94" s="59"/>
      <c r="K94" s="81"/>
      <c r="L94" s="81"/>
      <c r="M94" s="80"/>
    </row>
    <row r="95" spans="1:13" ht="18.75">
      <c r="A95" s="101"/>
      <c r="B95" s="101"/>
      <c r="C95" s="54">
        <v>4210</v>
      </c>
      <c r="D95" s="58" t="s">
        <v>300</v>
      </c>
      <c r="E95" s="59"/>
      <c r="F95" s="59"/>
      <c r="G95" s="59"/>
      <c r="H95" s="59">
        <v>500</v>
      </c>
      <c r="I95" s="59">
        <v>0</v>
      </c>
      <c r="J95" s="59">
        <f>I95/H95*100</f>
        <v>0</v>
      </c>
      <c r="K95" s="81"/>
      <c r="L95" s="81"/>
      <c r="M95" s="80">
        <f t="shared" si="5"/>
        <v>0</v>
      </c>
    </row>
    <row r="96" spans="1:13" ht="18.75">
      <c r="A96" s="115">
        <v>750</v>
      </c>
      <c r="B96" s="101"/>
      <c r="C96" s="54"/>
      <c r="D96" s="102" t="s">
        <v>326</v>
      </c>
      <c r="E96" s="103">
        <f>SUM(E97+E111+E135)</f>
        <v>168710.88</v>
      </c>
      <c r="F96" s="103">
        <f>SUM(F97+F111+F135)</f>
        <v>46422.649999999994</v>
      </c>
      <c r="G96" s="103">
        <f>F96/E96*100</f>
        <v>27.51609736135571</v>
      </c>
      <c r="H96" s="103">
        <f>SUM(H97+H107+H111+H135+H142+H144)</f>
        <v>2952051.32</v>
      </c>
      <c r="I96" s="103">
        <f>SUM(I97+I107+I111+I135+I142+I144)</f>
        <v>1511200.89</v>
      </c>
      <c r="J96" s="103">
        <f>I96/H96*100</f>
        <v>51.19155211705466</v>
      </c>
      <c r="K96" s="81"/>
      <c r="L96" s="118">
        <f>SUM(L97,L107,L111)</f>
        <v>94322.59999999999</v>
      </c>
      <c r="M96" s="80">
        <f t="shared" si="5"/>
        <v>54.38670659695713</v>
      </c>
    </row>
    <row r="97" spans="1:13" ht="18.75">
      <c r="A97" s="101"/>
      <c r="B97" s="58">
        <v>75011</v>
      </c>
      <c r="C97" s="54"/>
      <c r="D97" s="60" t="s">
        <v>327</v>
      </c>
      <c r="E97" s="59">
        <f>SUM(E99:E99)</f>
        <v>42191</v>
      </c>
      <c r="F97" s="59">
        <f>SUM(F98:F100)</f>
        <v>17023.25</v>
      </c>
      <c r="G97" s="59">
        <f>F97/E97*100</f>
        <v>40.34806001279894</v>
      </c>
      <c r="H97" s="59">
        <f>SUM(H101:H106)</f>
        <v>42191</v>
      </c>
      <c r="I97" s="59">
        <f>SUM(I101:I106)</f>
        <v>16524.41</v>
      </c>
      <c r="J97" s="59">
        <f>I97/H97*100</f>
        <v>39.16572254746273</v>
      </c>
      <c r="K97" s="81"/>
      <c r="L97" s="126">
        <f>SUM(L101:L106)</f>
        <v>1971.5</v>
      </c>
      <c r="M97" s="80">
        <f t="shared" si="5"/>
        <v>43.83852006352066</v>
      </c>
    </row>
    <row r="98" spans="1:13" ht="18.75">
      <c r="A98" s="101"/>
      <c r="B98" s="58"/>
      <c r="C98" s="107">
        <v>690</v>
      </c>
      <c r="D98" s="108" t="s">
        <v>308</v>
      </c>
      <c r="E98" s="59"/>
      <c r="F98" s="59">
        <v>0</v>
      </c>
      <c r="G98" s="59"/>
      <c r="H98" s="59"/>
      <c r="I98" s="59"/>
      <c r="J98" s="59"/>
      <c r="K98" s="81"/>
      <c r="L98" s="126"/>
      <c r="M98" s="80"/>
    </row>
    <row r="99" spans="1:13" ht="37.5">
      <c r="A99" s="101"/>
      <c r="B99" s="58"/>
      <c r="C99" s="54">
        <v>2010</v>
      </c>
      <c r="D99" s="58" t="s">
        <v>297</v>
      </c>
      <c r="E99" s="59">
        <v>42191</v>
      </c>
      <c r="F99" s="59">
        <v>17017.05</v>
      </c>
      <c r="G99" s="59">
        <f>F99/E99*100</f>
        <v>40.333364935649776</v>
      </c>
      <c r="H99" s="59"/>
      <c r="I99" s="59"/>
      <c r="J99" s="59"/>
      <c r="K99" s="81"/>
      <c r="L99" s="81"/>
      <c r="M99" s="80"/>
    </row>
    <row r="100" spans="1:13" ht="37.5">
      <c r="A100" s="101"/>
      <c r="B100" s="58"/>
      <c r="C100" s="54">
        <v>2360</v>
      </c>
      <c r="D100" s="58" t="s">
        <v>328</v>
      </c>
      <c r="E100" s="59"/>
      <c r="F100" s="59">
        <v>6.2</v>
      </c>
      <c r="G100" s="59"/>
      <c r="H100" s="59"/>
      <c r="I100" s="59"/>
      <c r="J100" s="59"/>
      <c r="K100" s="81"/>
      <c r="L100" s="81"/>
      <c r="M100" s="80"/>
    </row>
    <row r="101" spans="1:13" ht="18.75">
      <c r="A101" s="101"/>
      <c r="B101" s="101"/>
      <c r="C101" s="54">
        <v>4010</v>
      </c>
      <c r="D101" s="58" t="s">
        <v>318</v>
      </c>
      <c r="E101" s="59"/>
      <c r="F101" s="59"/>
      <c r="G101" s="59"/>
      <c r="H101" s="59">
        <v>28708</v>
      </c>
      <c r="I101" s="59">
        <v>9879.37</v>
      </c>
      <c r="J101" s="59">
        <f aca="true" t="shared" si="6" ref="J101:J110">I101/H101*100</f>
        <v>34.41329942873067</v>
      </c>
      <c r="K101" s="81"/>
      <c r="L101" s="81"/>
      <c r="M101" s="80">
        <f t="shared" si="5"/>
        <v>34.41329942873067</v>
      </c>
    </row>
    <row r="102" spans="1:13" ht="18.75">
      <c r="A102" s="101"/>
      <c r="B102" s="101"/>
      <c r="C102" s="54">
        <v>4040</v>
      </c>
      <c r="D102" s="58" t="s">
        <v>319</v>
      </c>
      <c r="E102" s="59"/>
      <c r="F102" s="59"/>
      <c r="G102" s="59"/>
      <c r="H102" s="59">
        <v>2252.5</v>
      </c>
      <c r="I102" s="59">
        <v>1627.1</v>
      </c>
      <c r="J102" s="59">
        <f t="shared" si="6"/>
        <v>72.23529411764706</v>
      </c>
      <c r="K102" s="81"/>
      <c r="L102" s="81"/>
      <c r="M102" s="80">
        <f t="shared" si="5"/>
        <v>72.23529411764706</v>
      </c>
    </row>
    <row r="103" spans="1:13" ht="18.75">
      <c r="A103" s="101"/>
      <c r="B103" s="101"/>
      <c r="C103" s="54">
        <v>4110</v>
      </c>
      <c r="D103" s="58" t="s">
        <v>320</v>
      </c>
      <c r="E103" s="59"/>
      <c r="F103" s="59"/>
      <c r="G103" s="59"/>
      <c r="H103" s="59">
        <v>5294.25</v>
      </c>
      <c r="I103" s="59">
        <v>1689.23</v>
      </c>
      <c r="J103" s="59">
        <f t="shared" si="6"/>
        <v>31.90688010577513</v>
      </c>
      <c r="K103" s="81"/>
      <c r="L103" s="81">
        <v>1724</v>
      </c>
      <c r="M103" s="80">
        <f t="shared" si="5"/>
        <v>64.47051045946074</v>
      </c>
    </row>
    <row r="104" spans="1:13" ht="18.75">
      <c r="A104" s="101"/>
      <c r="B104" s="101"/>
      <c r="C104" s="54">
        <v>4120</v>
      </c>
      <c r="D104" s="58" t="s">
        <v>329</v>
      </c>
      <c r="E104" s="59"/>
      <c r="F104" s="59"/>
      <c r="G104" s="59"/>
      <c r="H104" s="59">
        <v>758.53</v>
      </c>
      <c r="I104" s="59">
        <v>244.06</v>
      </c>
      <c r="J104" s="59">
        <f t="shared" si="6"/>
        <v>32.175391876392496</v>
      </c>
      <c r="K104" s="81"/>
      <c r="L104" s="81">
        <v>247.5</v>
      </c>
      <c r="M104" s="80">
        <f t="shared" si="5"/>
        <v>64.80429251315044</v>
      </c>
    </row>
    <row r="105" spans="1:13" ht="18.75">
      <c r="A105" s="101"/>
      <c r="B105" s="101"/>
      <c r="C105" s="54">
        <v>4210</v>
      </c>
      <c r="D105" s="58" t="s">
        <v>300</v>
      </c>
      <c r="E105" s="59"/>
      <c r="F105" s="59"/>
      <c r="G105" s="59"/>
      <c r="H105" s="59">
        <v>4077.72</v>
      </c>
      <c r="I105" s="59">
        <v>2259.65</v>
      </c>
      <c r="J105" s="59">
        <f t="shared" si="6"/>
        <v>55.41454538320435</v>
      </c>
      <c r="K105" s="81"/>
      <c r="L105" s="81"/>
      <c r="M105" s="80">
        <f t="shared" si="5"/>
        <v>55.41454538320435</v>
      </c>
    </row>
    <row r="106" spans="1:13" ht="18.75">
      <c r="A106" s="101"/>
      <c r="B106" s="101"/>
      <c r="C106" s="54">
        <v>4360</v>
      </c>
      <c r="D106" s="58" t="s">
        <v>504</v>
      </c>
      <c r="E106" s="59"/>
      <c r="F106" s="59"/>
      <c r="G106" s="59"/>
      <c r="H106" s="59">
        <v>1100</v>
      </c>
      <c r="I106" s="59">
        <v>825</v>
      </c>
      <c r="J106" s="59">
        <f t="shared" si="6"/>
        <v>75</v>
      </c>
      <c r="K106" s="81"/>
      <c r="L106" s="81"/>
      <c r="M106" s="80">
        <f t="shared" si="5"/>
        <v>75</v>
      </c>
    </row>
    <row r="107" spans="1:13" ht="18.75">
      <c r="A107" s="101"/>
      <c r="B107" s="101">
        <v>75022</v>
      </c>
      <c r="C107" s="54"/>
      <c r="D107" s="60" t="s">
        <v>331</v>
      </c>
      <c r="E107" s="59">
        <f>SUM(E108:E110)</f>
        <v>0</v>
      </c>
      <c r="F107" s="59">
        <f>SUM(F108:F110)</f>
        <v>0</v>
      </c>
      <c r="G107" s="59"/>
      <c r="H107" s="59">
        <f>SUM(H108:H110)</f>
        <v>113500</v>
      </c>
      <c r="I107" s="59">
        <f>SUM(I108:I110)</f>
        <v>52415.82</v>
      </c>
      <c r="J107" s="59">
        <f t="shared" si="6"/>
        <v>46.18133920704845</v>
      </c>
      <c r="K107" s="81"/>
      <c r="L107" s="125">
        <f>SUM(L108:L110)</f>
        <v>6960</v>
      </c>
      <c r="M107" s="80">
        <f t="shared" si="5"/>
        <v>52.313497797356824</v>
      </c>
    </row>
    <row r="108" spans="1:13" ht="18.75">
      <c r="A108" s="101"/>
      <c r="B108" s="101"/>
      <c r="C108" s="54">
        <v>3030</v>
      </c>
      <c r="D108" s="58" t="s">
        <v>332</v>
      </c>
      <c r="E108" s="59"/>
      <c r="F108" s="59"/>
      <c r="G108" s="59"/>
      <c r="H108" s="59">
        <v>109100</v>
      </c>
      <c r="I108" s="59">
        <v>49776.75</v>
      </c>
      <c r="J108" s="59">
        <f t="shared" si="6"/>
        <v>45.62488542621448</v>
      </c>
      <c r="K108" s="81"/>
      <c r="L108" s="81">
        <v>6960</v>
      </c>
      <c r="M108" s="80">
        <f t="shared" si="5"/>
        <v>52.00435380384968</v>
      </c>
    </row>
    <row r="109" spans="1:13" ht="18.75">
      <c r="A109" s="101"/>
      <c r="B109" s="101"/>
      <c r="C109" s="54">
        <v>4210</v>
      </c>
      <c r="D109" s="58" t="s">
        <v>300</v>
      </c>
      <c r="E109" s="59"/>
      <c r="F109" s="59"/>
      <c r="G109" s="59"/>
      <c r="H109" s="59">
        <v>2000</v>
      </c>
      <c r="I109" s="59">
        <v>1269.07</v>
      </c>
      <c r="J109" s="59">
        <f t="shared" si="6"/>
        <v>63.4535</v>
      </c>
      <c r="K109" s="81"/>
      <c r="L109" s="81"/>
      <c r="M109" s="80">
        <f t="shared" si="5"/>
        <v>63.4535</v>
      </c>
    </row>
    <row r="110" spans="1:13" ht="18.75">
      <c r="A110" s="101"/>
      <c r="B110" s="101"/>
      <c r="C110" s="54">
        <v>4300</v>
      </c>
      <c r="D110" s="58" t="s">
        <v>301</v>
      </c>
      <c r="E110" s="59"/>
      <c r="F110" s="59"/>
      <c r="G110" s="59"/>
      <c r="H110" s="59">
        <v>2400</v>
      </c>
      <c r="I110" s="59">
        <v>1370</v>
      </c>
      <c r="J110" s="59">
        <f t="shared" si="6"/>
        <v>57.08333333333333</v>
      </c>
      <c r="K110" s="81"/>
      <c r="L110" s="81"/>
      <c r="M110" s="80">
        <f t="shared" si="5"/>
        <v>57.08333333333333</v>
      </c>
    </row>
    <row r="111" spans="1:13" ht="18.75">
      <c r="A111" s="101"/>
      <c r="B111" s="101">
        <v>75023</v>
      </c>
      <c r="C111" s="54"/>
      <c r="D111" s="60" t="s">
        <v>333</v>
      </c>
      <c r="E111" s="59">
        <f>SUM(E112:E113)</f>
        <v>126519.88</v>
      </c>
      <c r="F111" s="59">
        <f>SUM(F112:F113)</f>
        <v>29399.399999999998</v>
      </c>
      <c r="G111" s="59">
        <f>F111/E111*100</f>
        <v>23.236980623124207</v>
      </c>
      <c r="H111" s="59">
        <f>SUM(H114:H134)</f>
        <v>2610260.32</v>
      </c>
      <c r="I111" s="59">
        <f>SUM(I114:I134)</f>
        <v>1332348.23</v>
      </c>
      <c r="J111" s="59">
        <f>I111/H111*100</f>
        <v>51.0427339293117</v>
      </c>
      <c r="K111" s="81"/>
      <c r="L111" s="125">
        <f>SUM(L115:L134)</f>
        <v>85391.09999999999</v>
      </c>
      <c r="M111" s="80">
        <f t="shared" si="5"/>
        <v>54.31409730045623</v>
      </c>
    </row>
    <row r="112" spans="1:13" ht="18.75">
      <c r="A112" s="101"/>
      <c r="B112" s="101"/>
      <c r="C112" s="107">
        <v>920</v>
      </c>
      <c r="D112" s="58" t="s">
        <v>316</v>
      </c>
      <c r="E112" s="59">
        <v>15000</v>
      </c>
      <c r="F112" s="59">
        <v>2662.37</v>
      </c>
      <c r="G112" s="59">
        <f>F112/E112*100</f>
        <v>17.749133333333333</v>
      </c>
      <c r="H112" s="59"/>
      <c r="I112" s="59"/>
      <c r="J112" s="59"/>
      <c r="K112" s="81"/>
      <c r="L112" s="81"/>
      <c r="M112" s="80"/>
    </row>
    <row r="113" spans="1:13" ht="18.75">
      <c r="A113" s="101"/>
      <c r="B113" s="101"/>
      <c r="C113" s="107">
        <v>970</v>
      </c>
      <c r="D113" s="58" t="s">
        <v>317</v>
      </c>
      <c r="E113" s="59">
        <v>111519.88</v>
      </c>
      <c r="F113" s="59">
        <v>26737.03</v>
      </c>
      <c r="G113" s="59">
        <f>F113/E113*100</f>
        <v>23.975124435212805</v>
      </c>
      <c r="H113" s="59"/>
      <c r="I113" s="59"/>
      <c r="J113" s="59"/>
      <c r="K113" s="81"/>
      <c r="L113" s="81"/>
      <c r="M113" s="80"/>
    </row>
    <row r="114" spans="1:13" ht="18.75">
      <c r="A114" s="101"/>
      <c r="B114" s="101"/>
      <c r="C114" s="114">
        <v>3020</v>
      </c>
      <c r="D114" s="58" t="s">
        <v>77</v>
      </c>
      <c r="E114" s="59"/>
      <c r="F114" s="59"/>
      <c r="G114" s="59"/>
      <c r="H114" s="59">
        <v>0</v>
      </c>
      <c r="I114" s="59">
        <v>0</v>
      </c>
      <c r="J114" s="59"/>
      <c r="K114" s="81"/>
      <c r="L114" s="81"/>
      <c r="M114" s="80"/>
    </row>
    <row r="115" spans="1:13" ht="18.75">
      <c r="A115" s="101"/>
      <c r="B115" s="101"/>
      <c r="C115" s="54">
        <v>4010</v>
      </c>
      <c r="D115" s="58" t="s">
        <v>318</v>
      </c>
      <c r="E115" s="59"/>
      <c r="F115" s="59"/>
      <c r="G115" s="59"/>
      <c r="H115" s="59">
        <v>1841542</v>
      </c>
      <c r="I115" s="59">
        <v>865707.03</v>
      </c>
      <c r="J115" s="59">
        <f aca="true" t="shared" si="7" ref="J115:J135">I115/H115*100</f>
        <v>47.00989876961807</v>
      </c>
      <c r="K115" s="81"/>
      <c r="L115" s="81">
        <v>41262.22</v>
      </c>
      <c r="M115" s="80">
        <f t="shared" si="5"/>
        <v>49.25053297725493</v>
      </c>
    </row>
    <row r="116" spans="1:13" ht="18.75">
      <c r="A116" s="101"/>
      <c r="B116" s="101"/>
      <c r="C116" s="54">
        <v>4040</v>
      </c>
      <c r="D116" s="58" t="s">
        <v>319</v>
      </c>
      <c r="E116" s="59"/>
      <c r="F116" s="59"/>
      <c r="G116" s="59"/>
      <c r="H116" s="59">
        <v>138709</v>
      </c>
      <c r="I116" s="59">
        <v>134475.83</v>
      </c>
      <c r="J116" s="59">
        <f t="shared" si="7"/>
        <v>96.94816486313071</v>
      </c>
      <c r="K116" s="81"/>
      <c r="L116" s="81">
        <v>0</v>
      </c>
      <c r="M116" s="80">
        <f t="shared" si="5"/>
        <v>96.94816486313071</v>
      </c>
    </row>
    <row r="117" spans="1:13" ht="18.75">
      <c r="A117" s="101"/>
      <c r="B117" s="101"/>
      <c r="C117" s="54">
        <v>4110</v>
      </c>
      <c r="D117" s="58" t="s">
        <v>320</v>
      </c>
      <c r="E117" s="59"/>
      <c r="F117" s="59"/>
      <c r="G117" s="59"/>
      <c r="H117" s="59">
        <v>326653</v>
      </c>
      <c r="I117" s="59">
        <v>157801.3</v>
      </c>
      <c r="J117" s="59">
        <f t="shared" si="7"/>
        <v>48.3085414797966</v>
      </c>
      <c r="K117" s="81"/>
      <c r="L117" s="81">
        <v>15297.03</v>
      </c>
      <c r="M117" s="80">
        <f t="shared" si="5"/>
        <v>52.99150168527459</v>
      </c>
    </row>
    <row r="118" spans="1:13" ht="18.75">
      <c r="A118" s="101"/>
      <c r="B118" s="101"/>
      <c r="C118" s="54">
        <v>4120</v>
      </c>
      <c r="D118" s="58" t="s">
        <v>329</v>
      </c>
      <c r="E118" s="59"/>
      <c r="F118" s="59"/>
      <c r="G118" s="59"/>
      <c r="H118" s="59">
        <v>30022.32</v>
      </c>
      <c r="I118" s="59">
        <v>12563.63</v>
      </c>
      <c r="J118" s="59">
        <f t="shared" si="7"/>
        <v>41.84763202843751</v>
      </c>
      <c r="K118" s="81"/>
      <c r="L118" s="81">
        <v>1928.05</v>
      </c>
      <c r="M118" s="80">
        <f t="shared" si="5"/>
        <v>48.26968735260965</v>
      </c>
    </row>
    <row r="119" spans="1:13" ht="18.75">
      <c r="A119" s="101"/>
      <c r="B119" s="101"/>
      <c r="C119" s="54">
        <v>4170</v>
      </c>
      <c r="D119" s="58" t="s">
        <v>299</v>
      </c>
      <c r="E119" s="59"/>
      <c r="F119" s="59"/>
      <c r="G119" s="59"/>
      <c r="H119" s="59">
        <v>180</v>
      </c>
      <c r="I119" s="59">
        <v>180</v>
      </c>
      <c r="J119" s="59">
        <f t="shared" si="7"/>
        <v>100</v>
      </c>
      <c r="K119" s="81"/>
      <c r="L119" s="81"/>
      <c r="M119" s="80"/>
    </row>
    <row r="120" spans="1:13" ht="18.75">
      <c r="A120" s="101"/>
      <c r="B120" s="101"/>
      <c r="C120" s="54">
        <v>4210</v>
      </c>
      <c r="D120" s="58" t="s">
        <v>300</v>
      </c>
      <c r="E120" s="59"/>
      <c r="F120" s="59"/>
      <c r="G120" s="59"/>
      <c r="H120" s="59">
        <v>57920</v>
      </c>
      <c r="I120" s="59">
        <v>20647.43</v>
      </c>
      <c r="J120" s="59">
        <f t="shared" si="7"/>
        <v>35.64818715469613</v>
      </c>
      <c r="K120" s="81"/>
      <c r="L120" s="81">
        <v>1789.68</v>
      </c>
      <c r="M120" s="80">
        <f t="shared" si="5"/>
        <v>38.73810428176795</v>
      </c>
    </row>
    <row r="121" spans="1:13" ht="18.75">
      <c r="A121" s="101"/>
      <c r="B121" s="101"/>
      <c r="C121" s="54">
        <v>4260</v>
      </c>
      <c r="D121" s="58" t="s">
        <v>322</v>
      </c>
      <c r="E121" s="59"/>
      <c r="F121" s="59"/>
      <c r="G121" s="59"/>
      <c r="H121" s="59">
        <v>35000</v>
      </c>
      <c r="I121" s="59">
        <v>22693.55</v>
      </c>
      <c r="J121" s="59">
        <f t="shared" si="7"/>
        <v>64.83871428571429</v>
      </c>
      <c r="K121" s="81"/>
      <c r="L121" s="81">
        <v>0</v>
      </c>
      <c r="M121" s="80">
        <f t="shared" si="5"/>
        <v>64.83871428571429</v>
      </c>
    </row>
    <row r="122" spans="1:13" ht="18.75">
      <c r="A122" s="101"/>
      <c r="B122" s="101"/>
      <c r="C122" s="54">
        <v>4270</v>
      </c>
      <c r="D122" s="108" t="s">
        <v>309</v>
      </c>
      <c r="E122" s="59"/>
      <c r="F122" s="59"/>
      <c r="G122" s="59"/>
      <c r="H122" s="59">
        <v>6000</v>
      </c>
      <c r="I122" s="59">
        <v>443.12</v>
      </c>
      <c r="J122" s="59">
        <f t="shared" si="7"/>
        <v>7.385333333333334</v>
      </c>
      <c r="K122" s="81"/>
      <c r="L122" s="81">
        <v>0</v>
      </c>
      <c r="M122" s="80">
        <f t="shared" si="5"/>
        <v>7.385333333333334</v>
      </c>
    </row>
    <row r="123" spans="1:13" ht="18.75">
      <c r="A123" s="101"/>
      <c r="B123" s="101"/>
      <c r="C123" s="114">
        <v>4280</v>
      </c>
      <c r="D123" s="58" t="s">
        <v>335</v>
      </c>
      <c r="E123" s="59"/>
      <c r="F123" s="59"/>
      <c r="G123" s="59"/>
      <c r="H123" s="59">
        <v>5852</v>
      </c>
      <c r="I123" s="59">
        <v>120</v>
      </c>
      <c r="J123" s="59">
        <f t="shared" si="7"/>
        <v>2.050580997949419</v>
      </c>
      <c r="K123" s="81"/>
      <c r="L123" s="81"/>
      <c r="M123" s="80"/>
    </row>
    <row r="124" spans="1:13" ht="18.75">
      <c r="A124" s="101"/>
      <c r="B124" s="101"/>
      <c r="C124" s="54">
        <v>4300</v>
      </c>
      <c r="D124" s="58" t="s">
        <v>301</v>
      </c>
      <c r="E124" s="59"/>
      <c r="F124" s="59"/>
      <c r="G124" s="59"/>
      <c r="H124" s="59">
        <v>90000</v>
      </c>
      <c r="I124" s="59">
        <v>75065.05</v>
      </c>
      <c r="J124" s="59">
        <f t="shared" si="7"/>
        <v>83.40561111111111</v>
      </c>
      <c r="K124" s="81"/>
      <c r="L124" s="81">
        <v>4419.6</v>
      </c>
      <c r="M124" s="80">
        <f t="shared" si="5"/>
        <v>88.31627777777778</v>
      </c>
    </row>
    <row r="125" spans="1:13" ht="18.75">
      <c r="A125" s="101"/>
      <c r="B125" s="101"/>
      <c r="C125" s="56">
        <v>4360</v>
      </c>
      <c r="D125" s="58" t="s">
        <v>504</v>
      </c>
      <c r="E125" s="59"/>
      <c r="F125" s="59"/>
      <c r="G125" s="59"/>
      <c r="H125" s="59">
        <v>14000</v>
      </c>
      <c r="I125" s="59">
        <v>5525.1</v>
      </c>
      <c r="J125" s="59">
        <f t="shared" si="7"/>
        <v>39.465</v>
      </c>
      <c r="K125" s="81"/>
      <c r="L125" s="81">
        <v>515.04</v>
      </c>
      <c r="M125" s="80">
        <f t="shared" si="5"/>
        <v>43.143857142857144</v>
      </c>
    </row>
    <row r="126" spans="1:13" ht="18.75">
      <c r="A126" s="101"/>
      <c r="B126" s="101"/>
      <c r="C126" s="54">
        <v>4410</v>
      </c>
      <c r="D126" s="58" t="s">
        <v>330</v>
      </c>
      <c r="E126" s="59"/>
      <c r="F126" s="59"/>
      <c r="G126" s="59"/>
      <c r="H126" s="59">
        <v>4000</v>
      </c>
      <c r="I126" s="59">
        <v>406.08</v>
      </c>
      <c r="J126" s="59">
        <f t="shared" si="7"/>
        <v>10.152</v>
      </c>
      <c r="K126" s="81"/>
      <c r="L126" s="81">
        <v>0</v>
      </c>
      <c r="M126" s="80">
        <f>SUM(I126+L126)/H126*100</f>
        <v>10.152</v>
      </c>
    </row>
    <row r="127" spans="1:13" ht="18.75">
      <c r="A127" s="101"/>
      <c r="B127" s="101"/>
      <c r="C127" s="54">
        <v>4420</v>
      </c>
      <c r="D127" s="58" t="s">
        <v>515</v>
      </c>
      <c r="E127" s="59"/>
      <c r="F127" s="59"/>
      <c r="G127" s="59"/>
      <c r="H127" s="59">
        <v>500</v>
      </c>
      <c r="I127" s="59">
        <v>0</v>
      </c>
      <c r="J127" s="59">
        <f t="shared" si="7"/>
        <v>0</v>
      </c>
      <c r="K127" s="81"/>
      <c r="L127" s="81"/>
      <c r="M127" s="80"/>
    </row>
    <row r="128" spans="1:13" ht="18.75">
      <c r="A128" s="101"/>
      <c r="B128" s="101"/>
      <c r="C128" s="54">
        <v>4430</v>
      </c>
      <c r="D128" s="58" t="s">
        <v>303</v>
      </c>
      <c r="E128" s="59"/>
      <c r="F128" s="59"/>
      <c r="G128" s="59"/>
      <c r="H128" s="59">
        <v>15000</v>
      </c>
      <c r="I128" s="59">
        <v>7020.95</v>
      </c>
      <c r="J128" s="59">
        <f t="shared" si="7"/>
        <v>46.806333333333335</v>
      </c>
      <c r="K128" s="81"/>
      <c r="L128" s="81">
        <v>6822.43</v>
      </c>
      <c r="M128" s="80">
        <f>SUM(I128+L128)/H128*100</f>
        <v>92.28920000000001</v>
      </c>
    </row>
    <row r="129" spans="1:13" ht="18.75">
      <c r="A129" s="101"/>
      <c r="B129" s="101"/>
      <c r="C129" s="54">
        <v>4440</v>
      </c>
      <c r="D129" s="58" t="s">
        <v>323</v>
      </c>
      <c r="E129" s="59"/>
      <c r="F129" s="59"/>
      <c r="G129" s="59"/>
      <c r="H129" s="59">
        <v>30382</v>
      </c>
      <c r="I129" s="59">
        <v>22591.93</v>
      </c>
      <c r="J129" s="59">
        <f t="shared" si="7"/>
        <v>74.35958791389639</v>
      </c>
      <c r="K129" s="81"/>
      <c r="L129" s="81">
        <v>8227.26</v>
      </c>
      <c r="M129" s="80">
        <f>SUM(I129+L129)/H129*100</f>
        <v>101.43897702587059</v>
      </c>
    </row>
    <row r="130" spans="1:13" ht="18.75">
      <c r="A130" s="101"/>
      <c r="B130" s="101"/>
      <c r="C130" s="54">
        <v>4480</v>
      </c>
      <c r="D130" s="58" t="s">
        <v>49</v>
      </c>
      <c r="E130" s="59"/>
      <c r="F130" s="59"/>
      <c r="G130" s="59"/>
      <c r="H130" s="59">
        <v>0</v>
      </c>
      <c r="I130" s="59">
        <v>0</v>
      </c>
      <c r="J130" s="59"/>
      <c r="K130" s="81"/>
      <c r="L130" s="81">
        <v>4454</v>
      </c>
      <c r="M130" s="80" t="e">
        <f>SUM(I130+L130)/H130*100</f>
        <v>#DIV/0!</v>
      </c>
    </row>
    <row r="131" spans="1:13" ht="18.75">
      <c r="A131" s="101"/>
      <c r="B131" s="101"/>
      <c r="C131" s="54">
        <v>4500</v>
      </c>
      <c r="D131" s="58" t="s">
        <v>338</v>
      </c>
      <c r="E131" s="59"/>
      <c r="F131" s="59"/>
      <c r="G131" s="59"/>
      <c r="H131" s="59">
        <v>500</v>
      </c>
      <c r="I131" s="59">
        <v>86</v>
      </c>
      <c r="J131" s="59">
        <f t="shared" si="7"/>
        <v>17.2</v>
      </c>
      <c r="K131" s="81"/>
      <c r="L131" s="81">
        <v>90</v>
      </c>
      <c r="M131" s="80">
        <f>SUM(I131+L131)/H131*100</f>
        <v>35.199999999999996</v>
      </c>
    </row>
    <row r="132" spans="1:13" ht="18.75">
      <c r="A132" s="101"/>
      <c r="B132" s="101"/>
      <c r="C132" s="54">
        <v>4530</v>
      </c>
      <c r="D132" s="58" t="s">
        <v>324</v>
      </c>
      <c r="E132" s="59"/>
      <c r="F132" s="59"/>
      <c r="G132" s="59"/>
      <c r="H132" s="59">
        <v>5000</v>
      </c>
      <c r="I132" s="59">
        <v>199.75</v>
      </c>
      <c r="J132" s="59">
        <f t="shared" si="7"/>
        <v>3.995</v>
      </c>
      <c r="K132" s="81"/>
      <c r="L132" s="81">
        <v>585.79</v>
      </c>
      <c r="M132" s="80">
        <f>SUM(I132+L132)/H132*100</f>
        <v>15.710799999999999</v>
      </c>
    </row>
    <row r="133" spans="1:13" ht="18.75">
      <c r="A133" s="101"/>
      <c r="B133" s="101"/>
      <c r="C133" s="54">
        <v>4700</v>
      </c>
      <c r="D133" s="58" t="s">
        <v>336</v>
      </c>
      <c r="E133" s="59"/>
      <c r="F133" s="59"/>
      <c r="G133" s="59"/>
      <c r="H133" s="59">
        <v>9000</v>
      </c>
      <c r="I133" s="59">
        <v>6821.48</v>
      </c>
      <c r="J133" s="59">
        <f t="shared" si="7"/>
        <v>75.79422222222222</v>
      </c>
      <c r="K133" s="81"/>
      <c r="L133" s="81"/>
      <c r="M133" s="80"/>
    </row>
    <row r="134" spans="1:13" ht="18.75">
      <c r="A134" s="101"/>
      <c r="B134" s="101"/>
      <c r="C134" s="54">
        <v>6060</v>
      </c>
      <c r="D134" s="109" t="s">
        <v>150</v>
      </c>
      <c r="E134" s="59"/>
      <c r="F134" s="59"/>
      <c r="G134" s="59"/>
      <c r="H134" s="59">
        <v>0</v>
      </c>
      <c r="I134" s="59">
        <v>0</v>
      </c>
      <c r="J134" s="59"/>
      <c r="K134" s="81"/>
      <c r="L134" s="81">
        <v>0</v>
      </c>
      <c r="M134" s="80" t="e">
        <f>SUM(I134+L134)/H134*100</f>
        <v>#DIV/0!</v>
      </c>
    </row>
    <row r="135" spans="1:13" ht="18.75">
      <c r="A135" s="101"/>
      <c r="B135" s="101">
        <v>75075</v>
      </c>
      <c r="C135" s="54"/>
      <c r="D135" s="106" t="s">
        <v>37</v>
      </c>
      <c r="E135" s="59">
        <f>SUM(E136,E137)</f>
        <v>0</v>
      </c>
      <c r="F135" s="59">
        <f>SUM(F136,F137)</f>
        <v>0</v>
      </c>
      <c r="G135" s="59"/>
      <c r="H135" s="59">
        <f>SUM(H138:H141)</f>
        <v>40000</v>
      </c>
      <c r="I135" s="59">
        <f>SUM(I138:I141)</f>
        <v>23269.9</v>
      </c>
      <c r="J135" s="59">
        <f t="shared" si="7"/>
        <v>58.17475000000001</v>
      </c>
      <c r="K135" s="81"/>
      <c r="L135" s="128">
        <f>SUM(L138:L141)</f>
        <v>295.2</v>
      </c>
      <c r="M135" s="80">
        <f>SUM(I135+L135)/H135*100</f>
        <v>58.91275</v>
      </c>
    </row>
    <row r="136" spans="1:13" ht="18.75">
      <c r="A136" s="101"/>
      <c r="B136" s="101"/>
      <c r="C136" s="107">
        <v>970</v>
      </c>
      <c r="D136" s="58" t="s">
        <v>317</v>
      </c>
      <c r="E136" s="59">
        <v>0</v>
      </c>
      <c r="F136" s="59">
        <v>0</v>
      </c>
      <c r="G136" s="59"/>
      <c r="H136" s="59"/>
      <c r="I136" s="59"/>
      <c r="J136" s="59"/>
      <c r="K136" s="81"/>
      <c r="L136" s="81"/>
      <c r="M136" s="80"/>
    </row>
    <row r="137" spans="1:13" ht="56.25">
      <c r="A137" s="101"/>
      <c r="B137" s="101"/>
      <c r="C137" s="54">
        <v>2008</v>
      </c>
      <c r="D137" s="109" t="s">
        <v>132</v>
      </c>
      <c r="E137" s="59"/>
      <c r="F137" s="59">
        <v>0</v>
      </c>
      <c r="G137" s="59"/>
      <c r="H137" s="59"/>
      <c r="I137" s="59"/>
      <c r="J137" s="59"/>
      <c r="K137" s="81"/>
      <c r="L137" s="81"/>
      <c r="M137" s="80"/>
    </row>
    <row r="138" spans="1:13" ht="18.75">
      <c r="A138" s="101"/>
      <c r="B138" s="101"/>
      <c r="C138" s="54">
        <v>4170</v>
      </c>
      <c r="D138" s="58" t="s">
        <v>299</v>
      </c>
      <c r="E138" s="59"/>
      <c r="F138" s="59"/>
      <c r="G138" s="59"/>
      <c r="H138" s="59">
        <v>0</v>
      </c>
      <c r="I138" s="59">
        <v>0</v>
      </c>
      <c r="J138" s="59"/>
      <c r="K138" s="81"/>
      <c r="L138" s="81"/>
      <c r="M138" s="80"/>
    </row>
    <row r="139" spans="1:13" ht="18.75">
      <c r="A139" s="101"/>
      <c r="B139" s="101"/>
      <c r="C139" s="54">
        <v>4210</v>
      </c>
      <c r="D139" s="58" t="s">
        <v>300</v>
      </c>
      <c r="E139" s="59"/>
      <c r="F139" s="59"/>
      <c r="G139" s="59"/>
      <c r="H139" s="59">
        <v>10000</v>
      </c>
      <c r="I139" s="59">
        <v>3505.65</v>
      </c>
      <c r="J139" s="59">
        <f aca="true" t="shared" si="8" ref="J139:J153">I139/H139*100</f>
        <v>35.0565</v>
      </c>
      <c r="K139" s="81"/>
      <c r="L139" s="81"/>
      <c r="M139" s="80">
        <f>SUM(I139+L139)/H139*100</f>
        <v>35.0565</v>
      </c>
    </row>
    <row r="140" spans="1:13" ht="18.75">
      <c r="A140" s="101"/>
      <c r="B140" s="101"/>
      <c r="C140" s="54">
        <v>4300</v>
      </c>
      <c r="D140" s="58" t="s">
        <v>301</v>
      </c>
      <c r="E140" s="59"/>
      <c r="F140" s="59"/>
      <c r="G140" s="59"/>
      <c r="H140" s="59">
        <v>30000</v>
      </c>
      <c r="I140" s="59">
        <v>19764.25</v>
      </c>
      <c r="J140" s="59">
        <f t="shared" si="8"/>
        <v>65.88083333333333</v>
      </c>
      <c r="K140" s="81"/>
      <c r="L140" s="81"/>
      <c r="M140" s="80"/>
    </row>
    <row r="141" spans="1:13" ht="18.75">
      <c r="A141" s="101"/>
      <c r="B141" s="101"/>
      <c r="C141" s="54">
        <v>6060</v>
      </c>
      <c r="D141" s="109" t="s">
        <v>150</v>
      </c>
      <c r="E141" s="59"/>
      <c r="F141" s="59"/>
      <c r="G141" s="59"/>
      <c r="H141" s="59">
        <v>0</v>
      </c>
      <c r="I141" s="59">
        <v>0</v>
      </c>
      <c r="J141" s="59"/>
      <c r="K141" s="81"/>
      <c r="L141" s="81">
        <v>295.2</v>
      </c>
      <c r="M141" s="80" t="e">
        <f>SUM(I141+L141)/H141*100</f>
        <v>#DIV/0!</v>
      </c>
    </row>
    <row r="142" spans="1:13" ht="18.75">
      <c r="A142" s="101"/>
      <c r="B142" s="101">
        <v>75078</v>
      </c>
      <c r="C142" s="54"/>
      <c r="D142" s="106" t="s">
        <v>311</v>
      </c>
      <c r="E142" s="59"/>
      <c r="F142" s="59"/>
      <c r="G142" s="59"/>
      <c r="H142" s="59">
        <f>SUM(H143)</f>
        <v>0</v>
      </c>
      <c r="I142" s="59">
        <f>SUM(I143)</f>
        <v>0</v>
      </c>
      <c r="J142" s="59"/>
      <c r="K142" s="81"/>
      <c r="L142" s="81"/>
      <c r="M142" s="80"/>
    </row>
    <row r="143" spans="1:13" ht="18.75">
      <c r="A143" s="101"/>
      <c r="B143" s="101"/>
      <c r="C143" s="54">
        <v>4390</v>
      </c>
      <c r="D143" s="58" t="s">
        <v>203</v>
      </c>
      <c r="E143" s="59"/>
      <c r="F143" s="59"/>
      <c r="G143" s="59"/>
      <c r="H143" s="59">
        <v>0</v>
      </c>
      <c r="I143" s="59">
        <v>0</v>
      </c>
      <c r="J143" s="59"/>
      <c r="K143" s="81"/>
      <c r="L143" s="81"/>
      <c r="M143" s="80"/>
    </row>
    <row r="144" spans="1:13" ht="18.75">
      <c r="A144" s="101"/>
      <c r="B144" s="101">
        <v>75095</v>
      </c>
      <c r="C144" s="54"/>
      <c r="D144" s="60" t="s">
        <v>296</v>
      </c>
      <c r="E144" s="59"/>
      <c r="F144" s="59"/>
      <c r="G144" s="59"/>
      <c r="H144" s="59">
        <f>SUM(H145:H151)</f>
        <v>146100</v>
      </c>
      <c r="I144" s="59">
        <f>SUM(I145:I151)</f>
        <v>86642.53</v>
      </c>
      <c r="J144" s="59">
        <f t="shared" si="8"/>
        <v>59.30357973990418</v>
      </c>
      <c r="K144" s="81"/>
      <c r="L144" s="81">
        <f>SUM(L145:L151)</f>
        <v>3209.96</v>
      </c>
      <c r="M144" s="80">
        <f aca="true" t="shared" si="9" ref="M144:M153">SUM(I144+L144)/H144*100</f>
        <v>61.50067761806982</v>
      </c>
    </row>
    <row r="145" spans="1:13" ht="57" customHeight="1">
      <c r="A145" s="101"/>
      <c r="B145" s="101"/>
      <c r="C145" s="54">
        <v>2900</v>
      </c>
      <c r="D145" s="231" t="s">
        <v>550</v>
      </c>
      <c r="E145" s="59"/>
      <c r="F145" s="59"/>
      <c r="G145" s="59"/>
      <c r="H145" s="59">
        <v>17100</v>
      </c>
      <c r="I145" s="59">
        <v>13435</v>
      </c>
      <c r="J145" s="59">
        <f t="shared" si="8"/>
        <v>78.5672514619883</v>
      </c>
      <c r="K145" s="81"/>
      <c r="L145" s="81">
        <v>769.96</v>
      </c>
      <c r="M145" s="80">
        <f t="shared" si="9"/>
        <v>83.06994152046782</v>
      </c>
    </row>
    <row r="146" spans="1:13" ht="18.75">
      <c r="A146" s="101"/>
      <c r="B146" s="101"/>
      <c r="C146" s="54">
        <v>3030</v>
      </c>
      <c r="D146" s="58" t="s">
        <v>332</v>
      </c>
      <c r="E146" s="59"/>
      <c r="F146" s="59"/>
      <c r="G146" s="59" t="s">
        <v>473</v>
      </c>
      <c r="H146" s="59">
        <v>34200</v>
      </c>
      <c r="I146" s="59">
        <v>16940</v>
      </c>
      <c r="J146" s="59">
        <f t="shared" si="8"/>
        <v>49.53216374269006</v>
      </c>
      <c r="K146" s="81"/>
      <c r="L146" s="81">
        <v>0</v>
      </c>
      <c r="M146" s="80">
        <f t="shared" si="9"/>
        <v>49.53216374269006</v>
      </c>
    </row>
    <row r="147" spans="1:13" ht="18.75">
      <c r="A147" s="101"/>
      <c r="B147" s="101"/>
      <c r="C147" s="54">
        <v>4100</v>
      </c>
      <c r="D147" s="58" t="s">
        <v>64</v>
      </c>
      <c r="E147" s="59"/>
      <c r="F147" s="59"/>
      <c r="G147" s="59"/>
      <c r="H147" s="59">
        <v>80000</v>
      </c>
      <c r="I147" s="59">
        <v>45935.39</v>
      </c>
      <c r="J147" s="59">
        <f t="shared" si="8"/>
        <v>57.419237499999994</v>
      </c>
      <c r="K147" s="81"/>
      <c r="L147" s="81">
        <v>2440</v>
      </c>
      <c r="M147" s="80">
        <f t="shared" si="9"/>
        <v>60.46923749999999</v>
      </c>
    </row>
    <row r="148" spans="1:13" ht="18.75">
      <c r="A148" s="101"/>
      <c r="B148" s="101"/>
      <c r="C148" s="54">
        <v>4210</v>
      </c>
      <c r="D148" s="58" t="s">
        <v>300</v>
      </c>
      <c r="E148" s="59"/>
      <c r="F148" s="59"/>
      <c r="G148" s="59"/>
      <c r="H148" s="59">
        <v>3500</v>
      </c>
      <c r="I148" s="59">
        <v>1691.25</v>
      </c>
      <c r="J148" s="59">
        <f t="shared" si="8"/>
        <v>48.32142857142857</v>
      </c>
      <c r="K148" s="81"/>
      <c r="L148" s="81">
        <v>0</v>
      </c>
      <c r="M148" s="80">
        <f t="shared" si="9"/>
        <v>48.32142857142857</v>
      </c>
    </row>
    <row r="149" spans="1:13" ht="18.75">
      <c r="A149" s="101"/>
      <c r="B149" s="101"/>
      <c r="C149" s="54">
        <v>4300</v>
      </c>
      <c r="D149" s="58" t="s">
        <v>301</v>
      </c>
      <c r="E149" s="59"/>
      <c r="F149" s="59"/>
      <c r="G149" s="59"/>
      <c r="H149" s="59">
        <v>1000</v>
      </c>
      <c r="I149" s="59">
        <v>500</v>
      </c>
      <c r="J149" s="59">
        <f t="shared" si="8"/>
        <v>50</v>
      </c>
      <c r="K149" s="81"/>
      <c r="L149" s="81"/>
      <c r="M149" s="80">
        <f t="shared" si="9"/>
        <v>50</v>
      </c>
    </row>
    <row r="150" spans="1:13" ht="18.75">
      <c r="A150" s="101"/>
      <c r="B150" s="101"/>
      <c r="C150" s="54">
        <v>4430</v>
      </c>
      <c r="D150" s="58" t="s">
        <v>303</v>
      </c>
      <c r="E150" s="59"/>
      <c r="F150" s="59"/>
      <c r="G150" s="59"/>
      <c r="H150" s="59">
        <v>7800</v>
      </c>
      <c r="I150" s="59">
        <v>7708.5</v>
      </c>
      <c r="J150" s="59">
        <f t="shared" si="8"/>
        <v>98.82692307692308</v>
      </c>
      <c r="K150" s="81"/>
      <c r="L150" s="81"/>
      <c r="M150" s="80">
        <f t="shared" si="9"/>
        <v>98.82692307692308</v>
      </c>
    </row>
    <row r="151" spans="1:13" ht="18.75">
      <c r="A151" s="101"/>
      <c r="B151" s="101"/>
      <c r="C151" s="54">
        <v>4610</v>
      </c>
      <c r="D151" s="58" t="s">
        <v>290</v>
      </c>
      <c r="E151" s="59"/>
      <c r="F151" s="59"/>
      <c r="G151" s="59"/>
      <c r="H151" s="59">
        <v>2500</v>
      </c>
      <c r="I151" s="59">
        <v>432.39</v>
      </c>
      <c r="J151" s="59">
        <f t="shared" si="8"/>
        <v>17.2956</v>
      </c>
      <c r="K151" s="81"/>
      <c r="L151" s="81"/>
      <c r="M151" s="80">
        <f t="shared" si="9"/>
        <v>17.2956</v>
      </c>
    </row>
    <row r="152" spans="1:13" ht="37.5">
      <c r="A152" s="115">
        <v>751</v>
      </c>
      <c r="B152" s="101"/>
      <c r="C152" s="54"/>
      <c r="D152" s="102" t="s">
        <v>38</v>
      </c>
      <c r="E152" s="103">
        <f>SUM(E153,E156)</f>
        <v>11056</v>
      </c>
      <c r="F152" s="103">
        <f>SUM(F153,F156)</f>
        <v>10538</v>
      </c>
      <c r="G152" s="118">
        <f>F152/E152*100</f>
        <v>95.31476121562952</v>
      </c>
      <c r="H152" s="103">
        <f>SUM(H153,H156)</f>
        <v>11056</v>
      </c>
      <c r="I152" s="103">
        <f>SUM(I153,I156)</f>
        <v>2922</v>
      </c>
      <c r="J152" s="59">
        <f t="shared" si="8"/>
        <v>26.429088277858177</v>
      </c>
      <c r="K152" s="81"/>
      <c r="L152" s="103" t="e">
        <f>SUM(L153,#REF!,#REF!)</f>
        <v>#REF!</v>
      </c>
      <c r="M152" s="80" t="e">
        <f t="shared" si="9"/>
        <v>#REF!</v>
      </c>
    </row>
    <row r="153" spans="1:13" ht="18.75">
      <c r="A153" s="101"/>
      <c r="B153" s="101">
        <v>75101</v>
      </c>
      <c r="C153" s="54"/>
      <c r="D153" s="60" t="s">
        <v>39</v>
      </c>
      <c r="E153" s="59">
        <f>SUM(E154)</f>
        <v>8656</v>
      </c>
      <c r="F153" s="59">
        <f>SUM(F154)</f>
        <v>8138</v>
      </c>
      <c r="G153" s="59">
        <f>SUM(G154)</f>
        <v>94.01571164510166</v>
      </c>
      <c r="H153" s="59">
        <f>SUM(H154:H155)</f>
        <v>8656</v>
      </c>
      <c r="I153" s="59">
        <f>SUM(I154:I155)</f>
        <v>522</v>
      </c>
      <c r="J153" s="59">
        <f t="shared" si="8"/>
        <v>6.030499075785582</v>
      </c>
      <c r="K153" s="81"/>
      <c r="L153" s="81"/>
      <c r="M153" s="80">
        <f t="shared" si="9"/>
        <v>6.030499075785582</v>
      </c>
    </row>
    <row r="154" spans="1:13" ht="39.75" customHeight="1">
      <c r="A154" s="101"/>
      <c r="B154" s="101"/>
      <c r="C154" s="54">
        <v>2010</v>
      </c>
      <c r="D154" s="58" t="s">
        <v>297</v>
      </c>
      <c r="E154" s="59">
        <v>8656</v>
      </c>
      <c r="F154" s="59">
        <v>8138</v>
      </c>
      <c r="G154" s="59">
        <f>SUM(F154/E154*100)</f>
        <v>94.01571164510166</v>
      </c>
      <c r="H154" s="59"/>
      <c r="I154" s="59"/>
      <c r="J154" s="59"/>
      <c r="K154" s="81"/>
      <c r="L154" s="81"/>
      <c r="M154" s="80"/>
    </row>
    <row r="155" spans="1:13" ht="18.75">
      <c r="A155" s="101"/>
      <c r="B155" s="101"/>
      <c r="C155" s="54">
        <v>4210</v>
      </c>
      <c r="D155" s="58" t="s">
        <v>300</v>
      </c>
      <c r="E155" s="59"/>
      <c r="F155" s="59"/>
      <c r="G155" s="59"/>
      <c r="H155" s="59">
        <v>8656</v>
      </c>
      <c r="I155" s="59">
        <v>522</v>
      </c>
      <c r="J155" s="59">
        <f>I155/H155*100</f>
        <v>6.030499075785582</v>
      </c>
      <c r="K155" s="81"/>
      <c r="L155" s="81"/>
      <c r="M155" s="80">
        <f>SUM(I155+L155)/H155*100</f>
        <v>6.030499075785582</v>
      </c>
    </row>
    <row r="156" spans="1:13" ht="56.25">
      <c r="A156" s="101"/>
      <c r="B156" s="101">
        <v>75109</v>
      </c>
      <c r="C156" s="54"/>
      <c r="D156" s="58" t="s">
        <v>494</v>
      </c>
      <c r="E156" s="59">
        <f>SUM(E157:E159)</f>
        <v>2400</v>
      </c>
      <c r="F156" s="59">
        <f>SUM(F157:F159)</f>
        <v>2400</v>
      </c>
      <c r="G156" s="59">
        <f>F156/E156*100</f>
        <v>100</v>
      </c>
      <c r="H156" s="59">
        <f>SUM(H157:H159)</f>
        <v>2400</v>
      </c>
      <c r="I156" s="59">
        <f>SUM(I157:I159)</f>
        <v>2400</v>
      </c>
      <c r="J156" s="59"/>
      <c r="K156" s="81"/>
      <c r="L156" s="81"/>
      <c r="M156" s="80"/>
    </row>
    <row r="157" spans="1:13" ht="37.5">
      <c r="A157" s="101"/>
      <c r="B157" s="101"/>
      <c r="C157" s="54">
        <v>2010</v>
      </c>
      <c r="D157" s="58" t="s">
        <v>297</v>
      </c>
      <c r="E157" s="59">
        <v>2400</v>
      </c>
      <c r="F157" s="59">
        <v>2400</v>
      </c>
      <c r="G157" s="59">
        <f>F157/E157*100</f>
        <v>100</v>
      </c>
      <c r="H157" s="59"/>
      <c r="I157" s="59"/>
      <c r="J157" s="59"/>
      <c r="K157" s="81"/>
      <c r="L157" s="81"/>
      <c r="M157" s="80"/>
    </row>
    <row r="158" spans="1:13" ht="18.75">
      <c r="A158" s="101"/>
      <c r="B158" s="101"/>
      <c r="C158" s="54">
        <v>3030</v>
      </c>
      <c r="D158" s="58" t="s">
        <v>332</v>
      </c>
      <c r="E158" s="59"/>
      <c r="F158" s="59"/>
      <c r="G158" s="59"/>
      <c r="H158" s="59">
        <v>2000</v>
      </c>
      <c r="I158" s="59">
        <v>2000</v>
      </c>
      <c r="J158" s="59"/>
      <c r="K158" s="81"/>
      <c r="L158" s="81"/>
      <c r="M158" s="80"/>
    </row>
    <row r="159" spans="1:13" ht="18.75">
      <c r="A159" s="101"/>
      <c r="B159" s="101"/>
      <c r="C159" s="54">
        <v>4210</v>
      </c>
      <c r="D159" s="58" t="s">
        <v>300</v>
      </c>
      <c r="E159" s="59"/>
      <c r="F159" s="59"/>
      <c r="G159" s="59"/>
      <c r="H159" s="59">
        <v>400</v>
      </c>
      <c r="I159" s="59">
        <v>400</v>
      </c>
      <c r="J159" s="59"/>
      <c r="K159" s="81"/>
      <c r="L159" s="81"/>
      <c r="M159" s="80"/>
    </row>
    <row r="160" spans="1:13" ht="18.75">
      <c r="A160" s="115">
        <v>754</v>
      </c>
      <c r="B160" s="101"/>
      <c r="C160" s="54"/>
      <c r="D160" s="102" t="s">
        <v>40</v>
      </c>
      <c r="E160" s="103">
        <f>SUM(E170+E161)</f>
        <v>200</v>
      </c>
      <c r="F160" s="103">
        <f>SUM(F170+F161)</f>
        <v>0</v>
      </c>
      <c r="G160" s="59">
        <f>SUM(F160/E160*100)</f>
        <v>0</v>
      </c>
      <c r="H160" s="103">
        <f>SUM(H170,H161,H164,H167)</f>
        <v>106474</v>
      </c>
      <c r="I160" s="103">
        <f>SUM(I170,I161,I164,I167)</f>
        <v>31873.1</v>
      </c>
      <c r="J160" s="59">
        <f aca="true" t="shared" si="10" ref="J160:J165">I160/H160*100</f>
        <v>29.935101527133384</v>
      </c>
      <c r="K160" s="81"/>
      <c r="L160" s="127" t="e">
        <f>SUM(L170,L161,#REF!,L167)</f>
        <v>#REF!</v>
      </c>
      <c r="M160" s="80" t="e">
        <f>SUM(I160+L160)/H160*100</f>
        <v>#REF!</v>
      </c>
    </row>
    <row r="161" spans="1:13" ht="18.75">
      <c r="A161" s="115"/>
      <c r="B161" s="101">
        <v>75404</v>
      </c>
      <c r="C161" s="54"/>
      <c r="D161" s="106" t="s">
        <v>41</v>
      </c>
      <c r="E161" s="59"/>
      <c r="F161" s="59"/>
      <c r="G161" s="59"/>
      <c r="H161" s="59">
        <f>SUM(H162:H163)</f>
        <v>6000</v>
      </c>
      <c r="I161" s="59">
        <f>SUM(I162:I163)</f>
        <v>5000</v>
      </c>
      <c r="J161" s="59">
        <f t="shared" si="10"/>
        <v>83.33333333333334</v>
      </c>
      <c r="K161" s="81"/>
      <c r="L161" s="81"/>
      <c r="M161" s="80">
        <f>SUM(I161+L161)/H161*100</f>
        <v>83.33333333333334</v>
      </c>
    </row>
    <row r="162" spans="1:13" ht="18.75">
      <c r="A162" s="115"/>
      <c r="B162" s="101"/>
      <c r="C162" s="54">
        <v>2300</v>
      </c>
      <c r="D162" s="58" t="s">
        <v>518</v>
      </c>
      <c r="E162" s="59"/>
      <c r="F162" s="59"/>
      <c r="G162" s="59"/>
      <c r="H162" s="59">
        <v>1000</v>
      </c>
      <c r="I162" s="59">
        <v>0</v>
      </c>
      <c r="J162" s="59">
        <f t="shared" si="10"/>
        <v>0</v>
      </c>
      <c r="K162" s="81"/>
      <c r="L162" s="81"/>
      <c r="M162" s="80">
        <f>SUM(I162+L162)/H162*100</f>
        <v>0</v>
      </c>
    </row>
    <row r="163" spans="1:13" ht="37.5">
      <c r="A163" s="115"/>
      <c r="B163" s="101"/>
      <c r="C163" s="54">
        <v>6170</v>
      </c>
      <c r="D163" s="58" t="s">
        <v>551</v>
      </c>
      <c r="E163" s="59"/>
      <c r="F163" s="59"/>
      <c r="G163" s="59"/>
      <c r="H163" s="59">
        <v>5000</v>
      </c>
      <c r="I163" s="59">
        <v>5000</v>
      </c>
      <c r="J163" s="59">
        <f t="shared" si="10"/>
        <v>100</v>
      </c>
      <c r="K163" s="81"/>
      <c r="L163" s="81"/>
      <c r="M163" s="80"/>
    </row>
    <row r="164" spans="1:13" ht="18.75">
      <c r="A164" s="115"/>
      <c r="B164" s="101">
        <v>75405</v>
      </c>
      <c r="C164" s="54"/>
      <c r="D164" s="106" t="s">
        <v>184</v>
      </c>
      <c r="E164" s="59"/>
      <c r="F164" s="59"/>
      <c r="G164" s="59"/>
      <c r="H164" s="59">
        <f>SUM(H165:H166)</f>
        <v>4000</v>
      </c>
      <c r="I164" s="59">
        <f>SUM(I165:I166)</f>
        <v>0</v>
      </c>
      <c r="J164" s="59">
        <f t="shared" si="10"/>
        <v>0</v>
      </c>
      <c r="K164" s="81"/>
      <c r="L164" s="81"/>
      <c r="M164" s="80"/>
    </row>
    <row r="165" spans="1:13" ht="18.75">
      <c r="A165" s="115"/>
      <c r="B165" s="101"/>
      <c r="C165" s="54">
        <v>2300</v>
      </c>
      <c r="D165" s="58" t="s">
        <v>518</v>
      </c>
      <c r="E165" s="59"/>
      <c r="F165" s="59"/>
      <c r="G165" s="59"/>
      <c r="H165" s="59">
        <v>4000</v>
      </c>
      <c r="I165" s="59">
        <v>0</v>
      </c>
      <c r="J165" s="59">
        <f t="shared" si="10"/>
        <v>0</v>
      </c>
      <c r="K165" s="81"/>
      <c r="L165" s="81"/>
      <c r="M165" s="80"/>
    </row>
    <row r="166" spans="1:13" ht="37.5">
      <c r="A166" s="115"/>
      <c r="B166" s="101"/>
      <c r="C166" s="54">
        <v>6170</v>
      </c>
      <c r="D166" s="58" t="s">
        <v>551</v>
      </c>
      <c r="E166" s="59"/>
      <c r="F166" s="59"/>
      <c r="G166" s="59"/>
      <c r="H166" s="59">
        <v>0</v>
      </c>
      <c r="I166" s="59">
        <v>0</v>
      </c>
      <c r="J166" s="59"/>
      <c r="K166" s="81"/>
      <c r="L166" s="81"/>
      <c r="M166" s="80" t="e">
        <f>SUM(I166+L166)/H166*100</f>
        <v>#DIV/0!</v>
      </c>
    </row>
    <row r="167" spans="1:13" ht="18.75">
      <c r="A167" s="115"/>
      <c r="B167" s="101">
        <v>75411</v>
      </c>
      <c r="C167" s="54"/>
      <c r="D167" s="58" t="s">
        <v>185</v>
      </c>
      <c r="E167" s="59"/>
      <c r="F167" s="59"/>
      <c r="G167" s="59"/>
      <c r="H167" s="59">
        <f>SUM(H168,H169)</f>
        <v>5000</v>
      </c>
      <c r="I167" s="59">
        <f>SUM(I168,I169)</f>
        <v>5000</v>
      </c>
      <c r="J167" s="59">
        <f>I167/H167*100</f>
        <v>100</v>
      </c>
      <c r="K167" s="81"/>
      <c r="L167" s="81"/>
      <c r="M167" s="80">
        <f>SUM(I167+L167)/H167*100</f>
        <v>100</v>
      </c>
    </row>
    <row r="168" spans="1:13" ht="18.75">
      <c r="A168" s="115"/>
      <c r="B168" s="101"/>
      <c r="C168" s="54">
        <v>2300</v>
      </c>
      <c r="D168" s="58" t="s">
        <v>518</v>
      </c>
      <c r="E168" s="59"/>
      <c r="F168" s="59"/>
      <c r="G168" s="59"/>
      <c r="H168" s="59">
        <v>5000</v>
      </c>
      <c r="I168" s="59">
        <v>5000</v>
      </c>
      <c r="J168" s="59">
        <f>I168/H168*100</f>
        <v>100</v>
      </c>
      <c r="K168" s="81"/>
      <c r="L168" s="81"/>
      <c r="M168" s="80"/>
    </row>
    <row r="169" spans="1:13" ht="37.5">
      <c r="A169" s="115"/>
      <c r="B169" s="101"/>
      <c r="C169" s="54">
        <v>6170</v>
      </c>
      <c r="D169" s="58" t="s">
        <v>237</v>
      </c>
      <c r="E169" s="59"/>
      <c r="F169" s="59"/>
      <c r="G169" s="59"/>
      <c r="H169" s="59">
        <v>0</v>
      </c>
      <c r="I169" s="59">
        <v>0</v>
      </c>
      <c r="J169" s="59"/>
      <c r="K169" s="81"/>
      <c r="L169" s="81"/>
      <c r="M169" s="80" t="e">
        <f>SUM(I169+L169)/H169*100</f>
        <v>#DIV/0!</v>
      </c>
    </row>
    <row r="170" spans="1:13" ht="18.75">
      <c r="A170" s="101"/>
      <c r="B170" s="101">
        <v>75412</v>
      </c>
      <c r="C170" s="54"/>
      <c r="D170" s="60" t="s">
        <v>44</v>
      </c>
      <c r="E170" s="59">
        <f>SUM(E171:E180)</f>
        <v>200</v>
      </c>
      <c r="F170" s="59">
        <f>SUM(F171:F180)</f>
        <v>0</v>
      </c>
      <c r="G170" s="59">
        <f>SUM(F170/E170*100)</f>
        <v>0</v>
      </c>
      <c r="H170" s="59">
        <f>SUM(H172:H180)</f>
        <v>91474</v>
      </c>
      <c r="I170" s="59">
        <f>SUM(I172:I180)</f>
        <v>21873.1</v>
      </c>
      <c r="J170" s="59">
        <f>I170/H170*100</f>
        <v>23.91182193847432</v>
      </c>
      <c r="K170" s="81"/>
      <c r="L170" s="128">
        <f>SUM(L172:L180)</f>
        <v>7884.83</v>
      </c>
      <c r="M170" s="80">
        <f>SUM(I170+L170)/H170*100</f>
        <v>32.53157181275554</v>
      </c>
    </row>
    <row r="171" spans="1:13" ht="56.25">
      <c r="A171" s="101"/>
      <c r="B171" s="101"/>
      <c r="C171" s="107">
        <v>750</v>
      </c>
      <c r="D171" s="109" t="s">
        <v>511</v>
      </c>
      <c r="E171" s="59">
        <v>200</v>
      </c>
      <c r="F171" s="59">
        <v>0</v>
      </c>
      <c r="G171" s="59">
        <f>SUM(F171/E171*100)</f>
        <v>0</v>
      </c>
      <c r="H171" s="59"/>
      <c r="I171" s="59"/>
      <c r="J171" s="59"/>
      <c r="K171" s="81"/>
      <c r="L171" s="81"/>
      <c r="M171" s="80"/>
    </row>
    <row r="172" spans="1:13" ht="18.75">
      <c r="A172" s="101"/>
      <c r="B172" s="101"/>
      <c r="C172" s="107">
        <v>3030</v>
      </c>
      <c r="D172" s="108" t="s">
        <v>332</v>
      </c>
      <c r="E172" s="59"/>
      <c r="F172" s="59"/>
      <c r="G172" s="59"/>
      <c r="H172" s="59">
        <v>10000</v>
      </c>
      <c r="I172" s="59">
        <v>0</v>
      </c>
      <c r="J172" s="59">
        <f aca="true" t="shared" si="11" ref="J172:J179">I172/H172*100</f>
        <v>0</v>
      </c>
      <c r="K172" s="81"/>
      <c r="L172" s="81">
        <v>0</v>
      </c>
      <c r="M172" s="80">
        <f aca="true" t="shared" si="12" ref="M172:M180">SUM(I172+L172)/H172*100</f>
        <v>0</v>
      </c>
    </row>
    <row r="173" spans="1:13" ht="18.75">
      <c r="A173" s="101"/>
      <c r="B173" s="101"/>
      <c r="C173" s="54">
        <v>4170</v>
      </c>
      <c r="D173" s="58" t="s">
        <v>299</v>
      </c>
      <c r="E173" s="59"/>
      <c r="F173" s="59"/>
      <c r="G173" s="59"/>
      <c r="H173" s="59">
        <v>14400</v>
      </c>
      <c r="I173" s="59">
        <v>5486</v>
      </c>
      <c r="J173" s="59">
        <f t="shared" si="11"/>
        <v>38.09722222222222</v>
      </c>
      <c r="K173" s="81"/>
      <c r="L173" s="81"/>
      <c r="M173" s="80">
        <f t="shared" si="12"/>
        <v>38.09722222222222</v>
      </c>
    </row>
    <row r="174" spans="1:13" ht="18.75">
      <c r="A174" s="101"/>
      <c r="B174" s="101"/>
      <c r="C174" s="54">
        <v>4210</v>
      </c>
      <c r="D174" s="58" t="s">
        <v>300</v>
      </c>
      <c r="E174" s="59"/>
      <c r="F174" s="59"/>
      <c r="G174" s="59"/>
      <c r="H174" s="59">
        <v>27374</v>
      </c>
      <c r="I174" s="59">
        <v>6866.82</v>
      </c>
      <c r="J174" s="59">
        <f t="shared" si="11"/>
        <v>25.08519032658727</v>
      </c>
      <c r="K174" s="81"/>
      <c r="L174" s="81">
        <v>735.18</v>
      </c>
      <c r="M174" s="80">
        <f t="shared" si="12"/>
        <v>27.770877474976253</v>
      </c>
    </row>
    <row r="175" spans="1:13" ht="18.75">
      <c r="A175" s="101"/>
      <c r="B175" s="101"/>
      <c r="C175" s="54">
        <v>4260</v>
      </c>
      <c r="D175" s="58" t="s">
        <v>322</v>
      </c>
      <c r="E175" s="59"/>
      <c r="F175" s="59"/>
      <c r="G175" s="59"/>
      <c r="H175" s="59">
        <v>10300</v>
      </c>
      <c r="I175" s="59">
        <v>2951.74</v>
      </c>
      <c r="J175" s="59">
        <f t="shared" si="11"/>
        <v>28.65766990291262</v>
      </c>
      <c r="K175" s="81"/>
      <c r="L175" s="81">
        <v>229.55</v>
      </c>
      <c r="M175" s="80">
        <f t="shared" si="12"/>
        <v>30.88631067961165</v>
      </c>
    </row>
    <row r="176" spans="1:13" ht="18.75">
      <c r="A176" s="101"/>
      <c r="B176" s="101"/>
      <c r="C176" s="56">
        <v>4270</v>
      </c>
      <c r="D176" s="58" t="s">
        <v>309</v>
      </c>
      <c r="E176" s="59"/>
      <c r="F176" s="59"/>
      <c r="G176" s="59"/>
      <c r="H176" s="59">
        <v>8000</v>
      </c>
      <c r="I176" s="59">
        <v>0</v>
      </c>
      <c r="J176" s="59">
        <f t="shared" si="11"/>
        <v>0</v>
      </c>
      <c r="K176" s="81"/>
      <c r="L176" s="81">
        <v>0</v>
      </c>
      <c r="M176" s="80">
        <f t="shared" si="12"/>
        <v>0</v>
      </c>
    </row>
    <row r="177" spans="1:13" ht="18.75">
      <c r="A177" s="101"/>
      <c r="B177" s="101"/>
      <c r="C177" s="54">
        <v>4300</v>
      </c>
      <c r="D177" s="58" t="s">
        <v>301</v>
      </c>
      <c r="E177" s="59"/>
      <c r="F177" s="59"/>
      <c r="G177" s="59"/>
      <c r="H177" s="59">
        <v>13300</v>
      </c>
      <c r="I177" s="59">
        <v>3380.2</v>
      </c>
      <c r="J177" s="59">
        <f t="shared" si="11"/>
        <v>25.415037593984962</v>
      </c>
      <c r="K177" s="81"/>
      <c r="L177" s="81">
        <v>799.5</v>
      </c>
      <c r="M177" s="80">
        <f t="shared" si="12"/>
        <v>31.426315789473687</v>
      </c>
    </row>
    <row r="178" spans="1:13" ht="18.75">
      <c r="A178" s="101"/>
      <c r="B178" s="101"/>
      <c r="C178" s="56">
        <v>4360</v>
      </c>
      <c r="D178" s="58" t="s">
        <v>504</v>
      </c>
      <c r="E178" s="58"/>
      <c r="F178" s="59"/>
      <c r="G178" s="59"/>
      <c r="H178" s="59">
        <v>2100</v>
      </c>
      <c r="I178" s="59">
        <v>555.34</v>
      </c>
      <c r="J178" s="59">
        <f t="shared" si="11"/>
        <v>26.444761904761904</v>
      </c>
      <c r="K178" s="81"/>
      <c r="L178" s="81">
        <v>21.6</v>
      </c>
      <c r="M178" s="80">
        <f t="shared" si="12"/>
        <v>27.47333333333334</v>
      </c>
    </row>
    <row r="179" spans="1:13" ht="18.75">
      <c r="A179" s="101"/>
      <c r="B179" s="101"/>
      <c r="C179" s="54">
        <v>4430</v>
      </c>
      <c r="D179" s="58" t="s">
        <v>303</v>
      </c>
      <c r="E179" s="59"/>
      <c r="F179" s="59"/>
      <c r="G179" s="59"/>
      <c r="H179" s="59">
        <v>6000</v>
      </c>
      <c r="I179" s="59">
        <v>2633</v>
      </c>
      <c r="J179" s="59">
        <f t="shared" si="11"/>
        <v>43.88333333333333</v>
      </c>
      <c r="K179" s="81"/>
      <c r="L179" s="81">
        <v>2669</v>
      </c>
      <c r="M179" s="80">
        <f t="shared" si="12"/>
        <v>88.36666666666667</v>
      </c>
    </row>
    <row r="180" spans="1:13" ht="18.75">
      <c r="A180" s="101"/>
      <c r="B180" s="101"/>
      <c r="C180" s="54">
        <v>4480</v>
      </c>
      <c r="D180" s="58" t="s">
        <v>49</v>
      </c>
      <c r="E180" s="59"/>
      <c r="F180" s="59"/>
      <c r="G180" s="59"/>
      <c r="H180" s="59">
        <v>0</v>
      </c>
      <c r="I180" s="59">
        <v>0</v>
      </c>
      <c r="J180" s="59"/>
      <c r="K180" s="81"/>
      <c r="L180" s="81">
        <v>3430</v>
      </c>
      <c r="M180" s="80" t="e">
        <f t="shared" si="12"/>
        <v>#DIV/0!</v>
      </c>
    </row>
    <row r="181" spans="1:13" ht="21" customHeight="1">
      <c r="A181" s="115">
        <v>756</v>
      </c>
      <c r="B181" s="101"/>
      <c r="C181" s="54"/>
      <c r="D181" s="102" t="s">
        <v>45</v>
      </c>
      <c r="E181" s="103">
        <f>SUM(E182+E184+E191+E201+E207)</f>
        <v>5100627</v>
      </c>
      <c r="F181" s="103">
        <f>SUM(F182+F184+F191+F201+F207)</f>
        <v>2513683.0599999996</v>
      </c>
      <c r="G181" s="103">
        <f aca="true" t="shared" si="13" ref="G181:G209">F181/E181*100</f>
        <v>49.281844369329484</v>
      </c>
      <c r="H181" s="103"/>
      <c r="I181" s="103"/>
      <c r="J181" s="103"/>
      <c r="K181" s="81"/>
      <c r="L181" s="81"/>
      <c r="M181" s="80"/>
    </row>
    <row r="182" spans="1:13" ht="18.75">
      <c r="A182" s="101"/>
      <c r="B182" s="101">
        <v>75601</v>
      </c>
      <c r="C182" s="54"/>
      <c r="D182" s="60" t="s">
        <v>46</v>
      </c>
      <c r="E182" s="59">
        <f>SUM(E183:E183)</f>
        <v>10000</v>
      </c>
      <c r="F182" s="59">
        <f>SUM(F183:F183)</f>
        <v>3050</v>
      </c>
      <c r="G182" s="61">
        <f t="shared" si="13"/>
        <v>30.5</v>
      </c>
      <c r="H182" s="59"/>
      <c r="I182" s="59"/>
      <c r="J182" s="59"/>
      <c r="K182" s="81"/>
      <c r="L182" s="81"/>
      <c r="M182" s="80"/>
    </row>
    <row r="183" spans="1:13" ht="39" customHeight="1">
      <c r="A183" s="101"/>
      <c r="B183" s="101"/>
      <c r="C183" s="56">
        <v>350</v>
      </c>
      <c r="D183" s="58" t="s">
        <v>47</v>
      </c>
      <c r="E183" s="116">
        <v>10000</v>
      </c>
      <c r="F183" s="116">
        <v>3050</v>
      </c>
      <c r="G183" s="61">
        <f t="shared" si="13"/>
        <v>30.5</v>
      </c>
      <c r="H183" s="59"/>
      <c r="I183" s="59"/>
      <c r="J183" s="59"/>
      <c r="K183" s="81"/>
      <c r="L183" s="81"/>
      <c r="M183" s="80"/>
    </row>
    <row r="184" spans="1:13" ht="20.25" customHeight="1">
      <c r="A184" s="101"/>
      <c r="B184" s="101">
        <v>75615</v>
      </c>
      <c r="C184" s="54"/>
      <c r="D184" s="106" t="s">
        <v>48</v>
      </c>
      <c r="E184" s="59">
        <f>SUM(E185:E190)</f>
        <v>1292934</v>
      </c>
      <c r="F184" s="59">
        <f>SUM(F185:F190)</f>
        <v>622075.4</v>
      </c>
      <c r="G184" s="59">
        <f t="shared" si="13"/>
        <v>48.11346905565172</v>
      </c>
      <c r="H184" s="59"/>
      <c r="I184" s="59"/>
      <c r="J184" s="59"/>
      <c r="K184" s="81"/>
      <c r="L184" s="81"/>
      <c r="M184" s="80"/>
    </row>
    <row r="185" spans="1:13" ht="18.75">
      <c r="A185" s="101"/>
      <c r="B185" s="101"/>
      <c r="C185" s="56">
        <v>310</v>
      </c>
      <c r="D185" s="58" t="s">
        <v>49</v>
      </c>
      <c r="E185" s="116">
        <v>1226373</v>
      </c>
      <c r="F185" s="116">
        <v>597869.4</v>
      </c>
      <c r="G185" s="59">
        <f t="shared" si="13"/>
        <v>48.75102436208233</v>
      </c>
      <c r="H185" s="59"/>
      <c r="I185" s="59"/>
      <c r="J185" s="59"/>
      <c r="K185" s="81"/>
      <c r="L185" s="81"/>
      <c r="M185" s="80"/>
    </row>
    <row r="186" spans="1:13" ht="18.75">
      <c r="A186" s="101"/>
      <c r="B186" s="101"/>
      <c r="C186" s="56">
        <v>320</v>
      </c>
      <c r="D186" s="58" t="s">
        <v>50</v>
      </c>
      <c r="E186" s="116">
        <v>41955</v>
      </c>
      <c r="F186" s="116">
        <v>13994</v>
      </c>
      <c r="G186" s="59">
        <f t="shared" si="13"/>
        <v>33.35478488857109</v>
      </c>
      <c r="H186" s="59"/>
      <c r="I186" s="59"/>
      <c r="J186" s="59"/>
      <c r="K186" s="81"/>
      <c r="L186" s="81"/>
      <c r="M186" s="80"/>
    </row>
    <row r="187" spans="1:13" ht="18.75">
      <c r="A187" s="101"/>
      <c r="B187" s="101"/>
      <c r="C187" s="56">
        <v>330</v>
      </c>
      <c r="D187" s="58" t="s">
        <v>51</v>
      </c>
      <c r="E187" s="116">
        <v>5325</v>
      </c>
      <c r="F187" s="116">
        <v>5080</v>
      </c>
      <c r="G187" s="59">
        <f t="shared" si="13"/>
        <v>95.39906103286386</v>
      </c>
      <c r="H187" s="59"/>
      <c r="I187" s="59"/>
      <c r="J187" s="59"/>
      <c r="K187" s="81"/>
      <c r="L187" s="81"/>
      <c r="M187" s="80"/>
    </row>
    <row r="188" spans="1:13" ht="18.75">
      <c r="A188" s="101"/>
      <c r="B188" s="101"/>
      <c r="C188" s="56">
        <v>340</v>
      </c>
      <c r="D188" s="58" t="s">
        <v>52</v>
      </c>
      <c r="E188" s="116">
        <v>8000</v>
      </c>
      <c r="F188" s="116">
        <v>3692</v>
      </c>
      <c r="G188" s="59">
        <f t="shared" si="13"/>
        <v>46.150000000000006</v>
      </c>
      <c r="H188" s="59"/>
      <c r="I188" s="59"/>
      <c r="J188" s="59"/>
      <c r="K188" s="81"/>
      <c r="L188" s="81"/>
      <c r="M188" s="80"/>
    </row>
    <row r="189" spans="1:13" ht="18.75">
      <c r="A189" s="101"/>
      <c r="B189" s="101"/>
      <c r="C189" s="56">
        <v>500</v>
      </c>
      <c r="D189" s="58" t="s">
        <v>513</v>
      </c>
      <c r="E189" s="116">
        <v>281</v>
      </c>
      <c r="F189" s="116">
        <v>205</v>
      </c>
      <c r="G189" s="59">
        <f t="shared" si="13"/>
        <v>72.95373665480427</v>
      </c>
      <c r="H189" s="59"/>
      <c r="I189" s="59"/>
      <c r="J189" s="59"/>
      <c r="K189" s="81"/>
      <c r="L189" s="81"/>
      <c r="M189" s="80"/>
    </row>
    <row r="190" spans="1:13" ht="18.75">
      <c r="A190" s="101"/>
      <c r="B190" s="101"/>
      <c r="C190" s="56">
        <v>910</v>
      </c>
      <c r="D190" s="58" t="s">
        <v>366</v>
      </c>
      <c r="E190" s="116">
        <v>11000</v>
      </c>
      <c r="F190" s="116">
        <v>1235</v>
      </c>
      <c r="G190" s="59">
        <f t="shared" si="13"/>
        <v>11.227272727272727</v>
      </c>
      <c r="H190" s="59"/>
      <c r="I190" s="59"/>
      <c r="J190" s="59"/>
      <c r="K190" s="81"/>
      <c r="L190" s="81"/>
      <c r="M190" s="80"/>
    </row>
    <row r="191" spans="1:13" ht="58.5" customHeight="1">
      <c r="A191" s="101"/>
      <c r="B191" s="101">
        <v>75616</v>
      </c>
      <c r="C191" s="56"/>
      <c r="D191" s="106" t="s">
        <v>53</v>
      </c>
      <c r="E191" s="116">
        <f>SUM(E192:E200)</f>
        <v>1671502</v>
      </c>
      <c r="F191" s="116">
        <f>SUM(F192:F200)</f>
        <v>875869.6299999999</v>
      </c>
      <c r="G191" s="59">
        <f t="shared" si="13"/>
        <v>52.40015447184627</v>
      </c>
      <c r="H191" s="59"/>
      <c r="I191" s="59"/>
      <c r="J191" s="59"/>
      <c r="K191" s="81"/>
      <c r="L191" s="81"/>
      <c r="M191" s="80"/>
    </row>
    <row r="192" spans="1:13" ht="18.75">
      <c r="A192" s="101"/>
      <c r="B192" s="101"/>
      <c r="C192" s="56">
        <v>310</v>
      </c>
      <c r="D192" s="58" t="s">
        <v>49</v>
      </c>
      <c r="E192" s="116">
        <v>500878</v>
      </c>
      <c r="F192" s="116">
        <v>276008.5</v>
      </c>
      <c r="G192" s="59">
        <f t="shared" si="13"/>
        <v>55.10493573285311</v>
      </c>
      <c r="H192" s="59"/>
      <c r="I192" s="59"/>
      <c r="J192" s="59"/>
      <c r="K192" s="81"/>
      <c r="L192" s="81"/>
      <c r="M192" s="80"/>
    </row>
    <row r="193" spans="1:13" ht="18.75">
      <c r="A193" s="101"/>
      <c r="B193" s="101"/>
      <c r="C193" s="56">
        <v>320</v>
      </c>
      <c r="D193" s="58" t="s">
        <v>50</v>
      </c>
      <c r="E193" s="116">
        <v>553045</v>
      </c>
      <c r="F193" s="116">
        <v>259193.72</v>
      </c>
      <c r="G193" s="59">
        <f t="shared" si="13"/>
        <v>46.86666003670587</v>
      </c>
      <c r="H193" s="59"/>
      <c r="I193" s="59"/>
      <c r="J193" s="59"/>
      <c r="K193" s="81"/>
      <c r="L193" s="81"/>
      <c r="M193" s="80"/>
    </row>
    <row r="194" spans="1:13" ht="18.75">
      <c r="A194" s="101"/>
      <c r="B194" s="101"/>
      <c r="C194" s="56">
        <v>330</v>
      </c>
      <c r="D194" s="58" t="s">
        <v>51</v>
      </c>
      <c r="E194" s="116">
        <v>18277</v>
      </c>
      <c r="F194" s="116">
        <v>9712.6</v>
      </c>
      <c r="G194" s="59">
        <f t="shared" si="13"/>
        <v>53.14110630847514</v>
      </c>
      <c r="H194" s="59"/>
      <c r="I194" s="59"/>
      <c r="J194" s="59"/>
      <c r="K194" s="81"/>
      <c r="L194" s="81"/>
      <c r="M194" s="80"/>
    </row>
    <row r="195" spans="1:13" ht="18.75">
      <c r="A195" s="101"/>
      <c r="B195" s="101"/>
      <c r="C195" s="56">
        <v>340</v>
      </c>
      <c r="D195" s="58" t="s">
        <v>52</v>
      </c>
      <c r="E195" s="116">
        <v>125000</v>
      </c>
      <c r="F195" s="116">
        <v>60530</v>
      </c>
      <c r="G195" s="59">
        <f t="shared" si="13"/>
        <v>48.424</v>
      </c>
      <c r="H195" s="59"/>
      <c r="I195" s="59"/>
      <c r="J195" s="59"/>
      <c r="K195" s="81"/>
      <c r="L195" s="81"/>
      <c r="M195" s="80"/>
    </row>
    <row r="196" spans="1:13" ht="18.75">
      <c r="A196" s="101"/>
      <c r="B196" s="101"/>
      <c r="C196" s="56">
        <v>360</v>
      </c>
      <c r="D196" s="58" t="s">
        <v>54</v>
      </c>
      <c r="E196" s="116">
        <v>22000</v>
      </c>
      <c r="F196" s="116">
        <v>732</v>
      </c>
      <c r="G196" s="59">
        <f t="shared" si="13"/>
        <v>3.327272727272727</v>
      </c>
      <c r="H196" s="59"/>
      <c r="I196" s="59"/>
      <c r="J196" s="59"/>
      <c r="K196" s="81"/>
      <c r="L196" s="81"/>
      <c r="M196" s="80"/>
    </row>
    <row r="197" spans="1:13" ht="37.5">
      <c r="A197" s="101"/>
      <c r="B197" s="101"/>
      <c r="C197" s="56">
        <v>390</v>
      </c>
      <c r="D197" s="58" t="s">
        <v>59</v>
      </c>
      <c r="E197" s="116">
        <v>340000</v>
      </c>
      <c r="F197" s="116">
        <v>165758.8</v>
      </c>
      <c r="G197" s="59">
        <f t="shared" si="13"/>
        <v>48.75258823529411</v>
      </c>
      <c r="H197" s="59"/>
      <c r="I197" s="59"/>
      <c r="J197" s="59"/>
      <c r="K197" s="81"/>
      <c r="L197" s="81"/>
      <c r="M197" s="80"/>
    </row>
    <row r="198" spans="1:13" ht="18.75">
      <c r="A198" s="101"/>
      <c r="B198" s="101"/>
      <c r="C198" s="56">
        <v>430</v>
      </c>
      <c r="D198" s="58" t="s">
        <v>149</v>
      </c>
      <c r="E198" s="116">
        <v>2600</v>
      </c>
      <c r="F198" s="116">
        <v>0</v>
      </c>
      <c r="G198" s="59">
        <f t="shared" si="13"/>
        <v>0</v>
      </c>
      <c r="H198" s="59"/>
      <c r="I198" s="59"/>
      <c r="J198" s="59"/>
      <c r="K198" s="81"/>
      <c r="L198" s="81"/>
      <c r="M198" s="80"/>
    </row>
    <row r="199" spans="1:13" ht="18.75">
      <c r="A199" s="101"/>
      <c r="B199" s="101"/>
      <c r="C199" s="56">
        <v>500</v>
      </c>
      <c r="D199" s="58" t="s">
        <v>55</v>
      </c>
      <c r="E199" s="116">
        <v>66000</v>
      </c>
      <c r="F199" s="116">
        <v>61615.99</v>
      </c>
      <c r="G199" s="59">
        <f t="shared" si="13"/>
        <v>93.3575606060606</v>
      </c>
      <c r="H199" s="59"/>
      <c r="I199" s="59"/>
      <c r="J199" s="59"/>
      <c r="K199" s="81"/>
      <c r="L199" s="81"/>
      <c r="M199" s="80"/>
    </row>
    <row r="200" spans="1:13" ht="18.75">
      <c r="A200" s="101"/>
      <c r="B200" s="101"/>
      <c r="C200" s="56">
        <v>910</v>
      </c>
      <c r="D200" s="58" t="s">
        <v>366</v>
      </c>
      <c r="E200" s="116">
        <v>43702</v>
      </c>
      <c r="F200" s="116">
        <v>42318.02</v>
      </c>
      <c r="G200" s="59">
        <f t="shared" si="13"/>
        <v>96.83314264793373</v>
      </c>
      <c r="H200" s="59"/>
      <c r="I200" s="59"/>
      <c r="J200" s="59"/>
      <c r="K200" s="81"/>
      <c r="L200" s="81"/>
      <c r="M200" s="80"/>
    </row>
    <row r="201" spans="1:13" ht="18.75">
      <c r="A201" s="101"/>
      <c r="B201" s="101">
        <v>75618</v>
      </c>
      <c r="C201" s="54"/>
      <c r="D201" s="60" t="s">
        <v>482</v>
      </c>
      <c r="E201" s="59">
        <f>SUM(E202:E206)</f>
        <v>128690</v>
      </c>
      <c r="F201" s="59">
        <f>SUM(F202:F206)</f>
        <v>85139.42</v>
      </c>
      <c r="G201" s="59">
        <f t="shared" si="13"/>
        <v>66.15853601678452</v>
      </c>
      <c r="H201" s="59"/>
      <c r="I201" s="59"/>
      <c r="J201" s="59"/>
      <c r="K201" s="81"/>
      <c r="L201" s="81"/>
      <c r="M201" s="80"/>
    </row>
    <row r="202" spans="1:13" ht="18.75">
      <c r="A202" s="101"/>
      <c r="B202" s="101"/>
      <c r="C202" s="56">
        <v>410</v>
      </c>
      <c r="D202" s="58" t="s">
        <v>56</v>
      </c>
      <c r="E202" s="116">
        <v>25000</v>
      </c>
      <c r="F202" s="116">
        <v>10127</v>
      </c>
      <c r="G202" s="59">
        <f t="shared" si="13"/>
        <v>40.508</v>
      </c>
      <c r="H202" s="59"/>
      <c r="I202" s="59"/>
      <c r="J202" s="59"/>
      <c r="K202" s="81"/>
      <c r="L202" s="81"/>
      <c r="M202" s="80"/>
    </row>
    <row r="203" spans="1:13" ht="18.75">
      <c r="A203" s="101"/>
      <c r="B203" s="101"/>
      <c r="C203" s="56">
        <v>460</v>
      </c>
      <c r="D203" s="58" t="s">
        <v>57</v>
      </c>
      <c r="E203" s="116">
        <v>14000</v>
      </c>
      <c r="F203" s="116">
        <v>5956.48</v>
      </c>
      <c r="G203" s="59">
        <f t="shared" si="13"/>
        <v>42.54628571428571</v>
      </c>
      <c r="H203" s="59"/>
      <c r="I203" s="59"/>
      <c r="J203" s="59"/>
      <c r="K203" s="81"/>
      <c r="L203" s="81"/>
      <c r="M203" s="80"/>
    </row>
    <row r="204" spans="1:13" ht="18.75">
      <c r="A204" s="101"/>
      <c r="B204" s="101"/>
      <c r="C204" s="56">
        <v>480</v>
      </c>
      <c r="D204" s="58" t="s">
        <v>58</v>
      </c>
      <c r="E204" s="116">
        <v>76426</v>
      </c>
      <c r="F204" s="116">
        <v>62257.31</v>
      </c>
      <c r="G204" s="59">
        <f t="shared" si="13"/>
        <v>81.46090335749614</v>
      </c>
      <c r="H204" s="59"/>
      <c r="I204" s="59"/>
      <c r="J204" s="59"/>
      <c r="K204" s="81"/>
      <c r="L204" s="81"/>
      <c r="M204" s="80"/>
    </row>
    <row r="205" spans="1:13" ht="37.5">
      <c r="A205" s="101"/>
      <c r="B205" s="101"/>
      <c r="C205" s="56">
        <v>490</v>
      </c>
      <c r="D205" s="58" t="s">
        <v>497</v>
      </c>
      <c r="E205" s="116">
        <v>5280</v>
      </c>
      <c r="F205" s="116">
        <v>4685.63</v>
      </c>
      <c r="G205" s="59">
        <f t="shared" si="13"/>
        <v>88.74299242424243</v>
      </c>
      <c r="H205" s="59"/>
      <c r="I205" s="59"/>
      <c r="J205" s="59"/>
      <c r="K205" s="81"/>
      <c r="L205" s="81"/>
      <c r="M205" s="80"/>
    </row>
    <row r="206" spans="1:13" ht="18.75">
      <c r="A206" s="101"/>
      <c r="B206" s="101"/>
      <c r="C206" s="56">
        <v>690</v>
      </c>
      <c r="D206" s="58" t="s">
        <v>308</v>
      </c>
      <c r="E206" s="116">
        <v>7984</v>
      </c>
      <c r="F206" s="116">
        <v>2113</v>
      </c>
      <c r="G206" s="59">
        <f t="shared" si="13"/>
        <v>26.465430861723448</v>
      </c>
      <c r="H206" s="59"/>
      <c r="I206" s="59"/>
      <c r="J206" s="59"/>
      <c r="K206" s="81"/>
      <c r="L206" s="81"/>
      <c r="M206" s="80"/>
    </row>
    <row r="207" spans="1:13" ht="18.75">
      <c r="A207" s="101"/>
      <c r="B207" s="101">
        <v>75621</v>
      </c>
      <c r="C207" s="54"/>
      <c r="D207" s="60" t="s">
        <v>61</v>
      </c>
      <c r="E207" s="59">
        <f>SUM(E208:E209)</f>
        <v>1997501</v>
      </c>
      <c r="F207" s="59">
        <f>SUM(F208:F209)</f>
        <v>927548.61</v>
      </c>
      <c r="G207" s="59">
        <f t="shared" si="13"/>
        <v>46.435451596770164</v>
      </c>
      <c r="H207" s="59"/>
      <c r="I207" s="59"/>
      <c r="J207" s="59"/>
      <c r="K207" s="81"/>
      <c r="L207" s="81"/>
      <c r="M207" s="80"/>
    </row>
    <row r="208" spans="1:13" ht="18.75">
      <c r="A208" s="101"/>
      <c r="B208" s="101"/>
      <c r="C208" s="56">
        <v>10</v>
      </c>
      <c r="D208" s="58" t="s">
        <v>62</v>
      </c>
      <c r="E208" s="116">
        <v>1907501</v>
      </c>
      <c r="F208" s="116">
        <v>879761</v>
      </c>
      <c r="G208" s="59">
        <f t="shared" si="13"/>
        <v>46.12112916323504</v>
      </c>
      <c r="H208" s="59"/>
      <c r="I208" s="59"/>
      <c r="J208" s="59"/>
      <c r="K208" s="81"/>
      <c r="L208" s="81"/>
      <c r="M208" s="80"/>
    </row>
    <row r="209" spans="1:13" ht="18.75">
      <c r="A209" s="101"/>
      <c r="B209" s="101"/>
      <c r="C209" s="56">
        <v>20</v>
      </c>
      <c r="D209" s="58" t="s">
        <v>63</v>
      </c>
      <c r="E209" s="116">
        <v>90000</v>
      </c>
      <c r="F209" s="116">
        <v>47787.61</v>
      </c>
      <c r="G209" s="59">
        <f t="shared" si="13"/>
        <v>53.09734444444445</v>
      </c>
      <c r="H209" s="59"/>
      <c r="I209" s="59"/>
      <c r="J209" s="59"/>
      <c r="K209" s="81"/>
      <c r="L209" s="81"/>
      <c r="M209" s="80"/>
    </row>
    <row r="210" spans="1:13" ht="18.75">
      <c r="A210" s="115">
        <v>757</v>
      </c>
      <c r="B210" s="101"/>
      <c r="C210" s="56"/>
      <c r="D210" s="102" t="s">
        <v>65</v>
      </c>
      <c r="E210" s="59"/>
      <c r="F210" s="59"/>
      <c r="G210" s="59"/>
      <c r="H210" s="103">
        <f>SUM(H211)</f>
        <v>310542.87</v>
      </c>
      <c r="I210" s="103">
        <f>SUM(I211)</f>
        <v>145492.14</v>
      </c>
      <c r="J210" s="103">
        <f>I210/H210*100</f>
        <v>46.850903387348744</v>
      </c>
      <c r="K210" s="81"/>
      <c r="L210" s="127">
        <f>SUM(L211)</f>
        <v>94716.92</v>
      </c>
      <c r="M210" s="80">
        <f>SUM(I210+L210)/H210*100</f>
        <v>77.3513363871468</v>
      </c>
    </row>
    <row r="211" spans="1:13" ht="37.5">
      <c r="A211" s="101"/>
      <c r="B211" s="105">
        <v>75702</v>
      </c>
      <c r="C211" s="56"/>
      <c r="D211" s="60" t="s">
        <v>66</v>
      </c>
      <c r="E211" s="59"/>
      <c r="F211" s="59"/>
      <c r="G211" s="59"/>
      <c r="H211" s="59">
        <f>SUM(H212)</f>
        <v>310542.87</v>
      </c>
      <c r="I211" s="59">
        <f>SUM(I212)</f>
        <v>145492.14</v>
      </c>
      <c r="J211" s="59">
        <f>I211/H211*100</f>
        <v>46.850903387348744</v>
      </c>
      <c r="K211" s="81"/>
      <c r="L211" s="128">
        <f>SUM(L212)</f>
        <v>94716.92</v>
      </c>
      <c r="M211" s="80">
        <f>SUM(I211+L211)/H211*100</f>
        <v>77.3513363871468</v>
      </c>
    </row>
    <row r="212" spans="1:13" ht="37.5">
      <c r="A212" s="101"/>
      <c r="B212" s="105"/>
      <c r="C212" s="56">
        <v>8110</v>
      </c>
      <c r="D212" s="58" t="s">
        <v>67</v>
      </c>
      <c r="E212" s="59"/>
      <c r="F212" s="59"/>
      <c r="G212" s="59"/>
      <c r="H212" s="59">
        <v>310542.87</v>
      </c>
      <c r="I212" s="59">
        <v>145492.14</v>
      </c>
      <c r="J212" s="59">
        <f>I212/H212*100</f>
        <v>46.850903387348744</v>
      </c>
      <c r="K212" s="81"/>
      <c r="L212" s="81">
        <v>94716.92</v>
      </c>
      <c r="M212" s="80">
        <f>SUM(I212+L212)/H212*100</f>
        <v>77.3513363871468</v>
      </c>
    </row>
    <row r="213" spans="1:13" ht="18.75">
      <c r="A213" s="115">
        <v>758</v>
      </c>
      <c r="B213" s="101"/>
      <c r="C213" s="56"/>
      <c r="D213" s="102" t="s">
        <v>68</v>
      </c>
      <c r="E213" s="103">
        <f>SUM(E214+E216+E220)</f>
        <v>6393925.64</v>
      </c>
      <c r="F213" s="103">
        <f>SUM(F214+F216+F220)</f>
        <v>3639748</v>
      </c>
      <c r="G213" s="59">
        <f aca="true" t="shared" si="14" ref="G213:G232">F213/E213*100</f>
        <v>56.925091171376216</v>
      </c>
      <c r="H213" s="103">
        <f>SUM(H224)</f>
        <v>98088</v>
      </c>
      <c r="I213" s="103">
        <f>SUM(I224)</f>
        <v>0</v>
      </c>
      <c r="J213" s="103">
        <f>SUM(J224)</f>
        <v>0</v>
      </c>
      <c r="K213" s="81"/>
      <c r="L213" s="81"/>
      <c r="M213" s="80">
        <f>SUM(I213+L213)/H213*100</f>
        <v>0</v>
      </c>
    </row>
    <row r="214" spans="1:13" ht="18.75">
      <c r="A214" s="101"/>
      <c r="B214" s="101">
        <v>75801</v>
      </c>
      <c r="C214" s="56"/>
      <c r="D214" s="60" t="s">
        <v>69</v>
      </c>
      <c r="E214" s="59">
        <f>SUM(E215)</f>
        <v>4088425</v>
      </c>
      <c r="F214" s="59">
        <f>SUM(F215)</f>
        <v>2515952</v>
      </c>
      <c r="G214" s="59">
        <f t="shared" si="14"/>
        <v>61.538416382836914</v>
      </c>
      <c r="H214" s="59"/>
      <c r="I214" s="59"/>
      <c r="J214" s="59"/>
      <c r="K214" s="81"/>
      <c r="L214" s="81"/>
      <c r="M214" s="80"/>
    </row>
    <row r="215" spans="1:13" ht="18.75">
      <c r="A215" s="101"/>
      <c r="B215" s="101"/>
      <c r="C215" s="56">
        <v>2920</v>
      </c>
      <c r="D215" s="58" t="s">
        <v>70</v>
      </c>
      <c r="E215" s="59">
        <v>4088425</v>
      </c>
      <c r="F215" s="59">
        <v>2515952</v>
      </c>
      <c r="G215" s="59">
        <f t="shared" si="14"/>
        <v>61.538416382836914</v>
      </c>
      <c r="H215" s="59"/>
      <c r="I215" s="59"/>
      <c r="J215" s="59"/>
      <c r="K215" s="81"/>
      <c r="L215" s="81"/>
      <c r="M215" s="80"/>
    </row>
    <row r="216" spans="1:13" ht="18.75">
      <c r="A216" s="101"/>
      <c r="B216" s="101">
        <v>75807</v>
      </c>
      <c r="C216" s="56"/>
      <c r="D216" s="60" t="s">
        <v>71</v>
      </c>
      <c r="E216" s="59">
        <f>SUM(E217)</f>
        <v>1943588</v>
      </c>
      <c r="F216" s="59">
        <f>SUM(F217)</f>
        <v>971796</v>
      </c>
      <c r="G216" s="61">
        <f t="shared" si="14"/>
        <v>50.00010290246698</v>
      </c>
      <c r="H216" s="59"/>
      <c r="I216" s="59"/>
      <c r="J216" s="59"/>
      <c r="K216" s="81"/>
      <c r="L216" s="81"/>
      <c r="M216" s="80"/>
    </row>
    <row r="217" spans="1:13" ht="18.75">
      <c r="A217" s="101"/>
      <c r="B217" s="101"/>
      <c r="C217" s="56">
        <v>2920</v>
      </c>
      <c r="D217" s="58" t="s">
        <v>70</v>
      </c>
      <c r="E217" s="59">
        <v>1943588</v>
      </c>
      <c r="F217" s="59">
        <v>971796</v>
      </c>
      <c r="G217" s="61">
        <f t="shared" si="14"/>
        <v>50.00010290246698</v>
      </c>
      <c r="H217" s="59"/>
      <c r="I217" s="59"/>
      <c r="J217" s="59"/>
      <c r="K217" s="81"/>
      <c r="L217" s="81"/>
      <c r="M217" s="80"/>
    </row>
    <row r="218" spans="1:13" ht="18.75">
      <c r="A218" s="101"/>
      <c r="B218" s="101">
        <v>75815</v>
      </c>
      <c r="C218" s="56"/>
      <c r="D218" s="58" t="s">
        <v>492</v>
      </c>
      <c r="E218" s="59"/>
      <c r="F218" s="59">
        <f>SUM(F219)</f>
        <v>0</v>
      </c>
      <c r="G218" s="61"/>
      <c r="H218" s="59"/>
      <c r="I218" s="59"/>
      <c r="J218" s="59"/>
      <c r="K218" s="81"/>
      <c r="L218" s="81"/>
      <c r="M218" s="80"/>
    </row>
    <row r="219" spans="1:13" ht="18.75">
      <c r="A219" s="101"/>
      <c r="B219" s="101"/>
      <c r="C219" s="56">
        <v>2980</v>
      </c>
      <c r="D219" s="58" t="s">
        <v>492</v>
      </c>
      <c r="E219" s="59"/>
      <c r="F219" s="59">
        <v>0</v>
      </c>
      <c r="G219" s="61"/>
      <c r="H219" s="59"/>
      <c r="I219" s="59"/>
      <c r="J219" s="59"/>
      <c r="K219" s="81"/>
      <c r="L219" s="81"/>
      <c r="M219" s="80"/>
    </row>
    <row r="220" spans="1:13" ht="18.75">
      <c r="A220" s="101"/>
      <c r="B220" s="101">
        <v>75814</v>
      </c>
      <c r="C220" s="56"/>
      <c r="D220" s="106" t="s">
        <v>72</v>
      </c>
      <c r="E220" s="59">
        <f>SUM(E221:E223)</f>
        <v>361912.64</v>
      </c>
      <c r="F220" s="59">
        <f>SUM(F221:F223)</f>
        <v>152000</v>
      </c>
      <c r="G220" s="61">
        <f t="shared" si="14"/>
        <v>41.99908574621765</v>
      </c>
      <c r="H220" s="59"/>
      <c r="I220" s="59"/>
      <c r="J220" s="59"/>
      <c r="K220" s="81"/>
      <c r="L220" s="81"/>
      <c r="M220" s="80"/>
    </row>
    <row r="221" spans="1:13" ht="36" customHeight="1">
      <c r="A221" s="101"/>
      <c r="B221" s="101"/>
      <c r="C221" s="54">
        <v>2030</v>
      </c>
      <c r="D221" s="58" t="s">
        <v>312</v>
      </c>
      <c r="E221" s="59">
        <v>53152.66</v>
      </c>
      <c r="F221" s="59">
        <v>0</v>
      </c>
      <c r="G221" s="61">
        <f t="shared" si="14"/>
        <v>0</v>
      </c>
      <c r="H221" s="59"/>
      <c r="I221" s="59"/>
      <c r="J221" s="59"/>
      <c r="K221" s="81"/>
      <c r="L221" s="81"/>
      <c r="M221" s="80"/>
    </row>
    <row r="222" spans="1:13" ht="18" customHeight="1">
      <c r="A222" s="101"/>
      <c r="B222" s="101"/>
      <c r="C222" s="56">
        <v>2870</v>
      </c>
      <c r="D222" s="108" t="s">
        <v>265</v>
      </c>
      <c r="E222" s="59">
        <v>304000</v>
      </c>
      <c r="F222" s="59">
        <v>152000</v>
      </c>
      <c r="G222" s="61">
        <f t="shared" si="14"/>
        <v>50</v>
      </c>
      <c r="H222" s="59"/>
      <c r="I222" s="59"/>
      <c r="J222" s="59"/>
      <c r="K222" s="81"/>
      <c r="L222" s="81"/>
      <c r="M222" s="80"/>
    </row>
    <row r="223" spans="1:13" ht="39.75" customHeight="1">
      <c r="A223" s="101"/>
      <c r="B223" s="101"/>
      <c r="C223" s="56">
        <v>6330</v>
      </c>
      <c r="D223" s="108" t="s">
        <v>514</v>
      </c>
      <c r="E223" s="59">
        <v>4759.98</v>
      </c>
      <c r="F223" s="59">
        <v>0</v>
      </c>
      <c r="G223" s="61">
        <f t="shared" si="14"/>
        <v>0</v>
      </c>
      <c r="H223" s="59"/>
      <c r="I223" s="59"/>
      <c r="J223" s="59"/>
      <c r="K223" s="81"/>
      <c r="L223" s="81"/>
      <c r="M223" s="80"/>
    </row>
    <row r="224" spans="1:13" ht="18.75" customHeight="1">
      <c r="A224" s="101"/>
      <c r="B224" s="101">
        <v>75818</v>
      </c>
      <c r="C224" s="56"/>
      <c r="D224" s="106" t="s">
        <v>496</v>
      </c>
      <c r="E224" s="59"/>
      <c r="F224" s="59"/>
      <c r="G224" s="61"/>
      <c r="H224" s="118">
        <f>SUM(H225)</f>
        <v>98088</v>
      </c>
      <c r="I224" s="59">
        <f>SUM(I225)</f>
        <v>0</v>
      </c>
      <c r="J224" s="59"/>
      <c r="K224" s="81"/>
      <c r="L224" s="81"/>
      <c r="M224" s="80">
        <f>SUM(I224+L224)/H224*100</f>
        <v>0</v>
      </c>
    </row>
    <row r="225" spans="1:13" ht="18.75">
      <c r="A225" s="101"/>
      <c r="B225" s="101"/>
      <c r="C225" s="56">
        <v>4810</v>
      </c>
      <c r="D225" s="108" t="s">
        <v>495</v>
      </c>
      <c r="E225" s="59"/>
      <c r="F225" s="59"/>
      <c r="G225" s="61"/>
      <c r="H225" s="59">
        <v>98088</v>
      </c>
      <c r="I225" s="110">
        <v>0</v>
      </c>
      <c r="J225" s="59"/>
      <c r="K225" s="81"/>
      <c r="L225" s="81"/>
      <c r="M225" s="80">
        <f>SUM(I225+L225)/H225*100</f>
        <v>0</v>
      </c>
    </row>
    <row r="226" spans="1:13" ht="18.75">
      <c r="A226" s="115">
        <v>801</v>
      </c>
      <c r="B226" s="101"/>
      <c r="C226" s="56"/>
      <c r="D226" s="102" t="s">
        <v>73</v>
      </c>
      <c r="E226" s="103">
        <f>SUM(E227+E249+E264+E283+E295+E315+E334+E338+E351)</f>
        <v>549544</v>
      </c>
      <c r="F226" s="103">
        <f>SUM(F227+F249+F264+F283+F295+F315+F334+F338+F351)</f>
        <v>278733.13</v>
      </c>
      <c r="G226" s="103">
        <f t="shared" si="14"/>
        <v>50.720803065814565</v>
      </c>
      <c r="H226" s="103">
        <f>SUM(H227+H249+H264+H283,H295+H315+H334+H338+H351,H366)</f>
        <v>5763471.6899999995</v>
      </c>
      <c r="I226" s="103">
        <f>SUM(I227+I249+I264+I283,I295+I315+I334+I338+I351,I366)</f>
        <v>2985574.389999999</v>
      </c>
      <c r="J226" s="103">
        <f>I226/H226*100</f>
        <v>51.80166660973049</v>
      </c>
      <c r="K226" s="81"/>
      <c r="L226" s="127">
        <f>SUM(L227+L249+L264+L283,L295+L315+L334+L338+L351)</f>
        <v>139676.81</v>
      </c>
      <c r="M226" s="80">
        <f>SUM(I226+L226)/H226*100</f>
        <v>54.22515053596108</v>
      </c>
    </row>
    <row r="227" spans="1:13" ht="18.75">
      <c r="A227" s="101"/>
      <c r="B227" s="101">
        <v>80101</v>
      </c>
      <c r="C227" s="56"/>
      <c r="D227" s="60" t="s">
        <v>74</v>
      </c>
      <c r="E227" s="59">
        <f>SUM(E231:E247)</f>
        <v>22486</v>
      </c>
      <c r="F227" s="59">
        <f>SUM(F228:F247)</f>
        <v>23618.7</v>
      </c>
      <c r="G227" s="61">
        <f t="shared" si="14"/>
        <v>105.03735657742597</v>
      </c>
      <c r="H227" s="59">
        <f>SUM(H233:H248)</f>
        <v>2653783</v>
      </c>
      <c r="I227" s="59">
        <f>SUM(I233:I248)</f>
        <v>1413403.2899999998</v>
      </c>
      <c r="J227" s="59">
        <f>I227/H227*100</f>
        <v>53.259942127898164</v>
      </c>
      <c r="K227" s="81"/>
      <c r="L227" s="128">
        <f>SUM(L233:L248)</f>
        <v>69238.12999999999</v>
      </c>
      <c r="M227" s="80">
        <f>SUM(I227+L227)/H227*100</f>
        <v>55.86897722986392</v>
      </c>
    </row>
    <row r="228" spans="1:13" ht="56.25">
      <c r="A228" s="101"/>
      <c r="B228" s="101"/>
      <c r="C228" s="56">
        <v>750</v>
      </c>
      <c r="D228" s="58" t="s">
        <v>315</v>
      </c>
      <c r="E228" s="59"/>
      <c r="F228" s="59">
        <v>227.64</v>
      </c>
      <c r="G228" s="61"/>
      <c r="H228" s="59"/>
      <c r="I228" s="59"/>
      <c r="J228" s="59"/>
      <c r="K228" s="81"/>
      <c r="L228" s="128"/>
      <c r="M228" s="80"/>
    </row>
    <row r="229" spans="1:13" ht="18.75">
      <c r="A229" s="101"/>
      <c r="B229" s="101"/>
      <c r="C229" s="107">
        <v>920</v>
      </c>
      <c r="D229" s="58" t="s">
        <v>316</v>
      </c>
      <c r="E229" s="59"/>
      <c r="F229" s="59">
        <v>436.86</v>
      </c>
      <c r="G229" s="61"/>
      <c r="H229" s="59"/>
      <c r="I229" s="59"/>
      <c r="J229" s="59"/>
      <c r="K229" s="81"/>
      <c r="L229" s="128"/>
      <c r="M229" s="80"/>
    </row>
    <row r="230" spans="1:13" ht="18.75">
      <c r="A230" s="101"/>
      <c r="B230" s="101"/>
      <c r="C230" s="56">
        <v>970</v>
      </c>
      <c r="D230" s="58" t="s">
        <v>317</v>
      </c>
      <c r="E230" s="59"/>
      <c r="F230" s="59">
        <v>468.2</v>
      </c>
      <c r="G230" s="61"/>
      <c r="H230" s="59"/>
      <c r="I230" s="59"/>
      <c r="J230" s="59"/>
      <c r="K230" s="81"/>
      <c r="L230" s="128"/>
      <c r="M230" s="80"/>
    </row>
    <row r="231" spans="1:13" ht="56.25" customHeight="1">
      <c r="A231" s="101"/>
      <c r="B231" s="101"/>
      <c r="C231" s="54">
        <v>2010</v>
      </c>
      <c r="D231" s="58" t="s">
        <v>359</v>
      </c>
      <c r="E231" s="59">
        <v>12836</v>
      </c>
      <c r="F231" s="59">
        <v>12836</v>
      </c>
      <c r="G231" s="61">
        <f t="shared" si="14"/>
        <v>100</v>
      </c>
      <c r="H231" s="59"/>
      <c r="I231" s="59"/>
      <c r="J231" s="59"/>
      <c r="K231" s="81"/>
      <c r="L231" s="81"/>
      <c r="M231" s="80"/>
    </row>
    <row r="232" spans="1:13" ht="35.25" customHeight="1">
      <c r="A232" s="101"/>
      <c r="B232" s="101"/>
      <c r="C232" s="54">
        <v>2030</v>
      </c>
      <c r="D232" s="58" t="s">
        <v>360</v>
      </c>
      <c r="E232" s="59">
        <v>9650</v>
      </c>
      <c r="F232" s="59">
        <v>9650</v>
      </c>
      <c r="G232" s="61">
        <f t="shared" si="14"/>
        <v>100</v>
      </c>
      <c r="H232" s="59"/>
      <c r="I232" s="59"/>
      <c r="J232" s="59"/>
      <c r="K232" s="81"/>
      <c r="L232" s="81"/>
      <c r="M232" s="80"/>
    </row>
    <row r="233" spans="1:13" ht="23.25" customHeight="1">
      <c r="A233" s="101"/>
      <c r="B233" s="101"/>
      <c r="C233" s="114">
        <v>3020</v>
      </c>
      <c r="D233" s="58" t="s">
        <v>77</v>
      </c>
      <c r="E233" s="59"/>
      <c r="F233" s="59"/>
      <c r="G233" s="59"/>
      <c r="H233" s="59">
        <v>111289</v>
      </c>
      <c r="I233" s="59">
        <v>53113.16</v>
      </c>
      <c r="J233" s="59">
        <f aca="true" t="shared" si="15" ref="J233:J246">I233/H233*100</f>
        <v>47.725435577640205</v>
      </c>
      <c r="K233" s="81"/>
      <c r="L233" s="81">
        <v>2602.89</v>
      </c>
      <c r="M233" s="80">
        <f aca="true" t="shared" si="16" ref="M233:M249">SUM(I233+L233)/H233*100</f>
        <v>50.064292068398494</v>
      </c>
    </row>
    <row r="234" spans="1:13" ht="18.75">
      <c r="A234" s="101"/>
      <c r="B234" s="101"/>
      <c r="C234" s="114">
        <v>4010</v>
      </c>
      <c r="D234" s="58" t="s">
        <v>318</v>
      </c>
      <c r="E234" s="59"/>
      <c r="F234" s="59"/>
      <c r="G234" s="59"/>
      <c r="H234" s="59">
        <v>1649120</v>
      </c>
      <c r="I234" s="59">
        <v>815412.88</v>
      </c>
      <c r="J234" s="59">
        <f t="shared" si="15"/>
        <v>49.44533326865238</v>
      </c>
      <c r="K234" s="81"/>
      <c r="L234" s="81">
        <v>40861.58</v>
      </c>
      <c r="M234" s="80">
        <f t="shared" si="16"/>
        <v>51.9231141457262</v>
      </c>
    </row>
    <row r="235" spans="1:13" ht="18.75">
      <c r="A235" s="101"/>
      <c r="B235" s="101"/>
      <c r="C235" s="114">
        <v>4040</v>
      </c>
      <c r="D235" s="58" t="s">
        <v>319</v>
      </c>
      <c r="E235" s="59"/>
      <c r="F235" s="59"/>
      <c r="G235" s="59"/>
      <c r="H235" s="59">
        <v>151630</v>
      </c>
      <c r="I235" s="59">
        <v>149841.19</v>
      </c>
      <c r="J235" s="59">
        <f t="shared" si="15"/>
        <v>98.82027962804194</v>
      </c>
      <c r="K235" s="81"/>
      <c r="L235" s="81"/>
      <c r="M235" s="80">
        <f t="shared" si="16"/>
        <v>98.82027962804194</v>
      </c>
    </row>
    <row r="236" spans="1:13" ht="18.75">
      <c r="A236" s="101"/>
      <c r="B236" s="101"/>
      <c r="C236" s="114">
        <v>4110</v>
      </c>
      <c r="D236" s="58" t="s">
        <v>320</v>
      </c>
      <c r="E236" s="59"/>
      <c r="F236" s="59"/>
      <c r="G236" s="59"/>
      <c r="H236" s="59">
        <v>334910</v>
      </c>
      <c r="I236" s="59">
        <v>169774.77</v>
      </c>
      <c r="J236" s="59">
        <f t="shared" si="15"/>
        <v>50.692654743065305</v>
      </c>
      <c r="K236" s="81"/>
      <c r="L236" s="81">
        <v>20925.46</v>
      </c>
      <c r="M236" s="80">
        <f t="shared" si="16"/>
        <v>56.94073930309634</v>
      </c>
    </row>
    <row r="237" spans="1:13" ht="18.75">
      <c r="A237" s="101"/>
      <c r="B237" s="101"/>
      <c r="C237" s="114">
        <v>4120</v>
      </c>
      <c r="D237" s="58" t="s">
        <v>329</v>
      </c>
      <c r="E237" s="59"/>
      <c r="F237" s="59"/>
      <c r="G237" s="59"/>
      <c r="H237" s="59">
        <v>44179</v>
      </c>
      <c r="I237" s="59">
        <v>20643.32</v>
      </c>
      <c r="J237" s="59">
        <f t="shared" si="15"/>
        <v>46.72654428574662</v>
      </c>
      <c r="K237" s="81"/>
      <c r="L237" s="81">
        <v>3069.22</v>
      </c>
      <c r="M237" s="80">
        <f t="shared" si="16"/>
        <v>53.67378166097014</v>
      </c>
    </row>
    <row r="238" spans="1:13" ht="18.75">
      <c r="A238" s="101"/>
      <c r="B238" s="101"/>
      <c r="C238" s="56">
        <v>4210</v>
      </c>
      <c r="D238" s="58" t="s">
        <v>300</v>
      </c>
      <c r="E238" s="59"/>
      <c r="F238" s="59"/>
      <c r="G238" s="59"/>
      <c r="H238" s="59">
        <v>41104.24</v>
      </c>
      <c r="I238" s="59">
        <v>12259.74</v>
      </c>
      <c r="J238" s="59">
        <f t="shared" si="15"/>
        <v>29.825974157410528</v>
      </c>
      <c r="K238" s="81"/>
      <c r="L238" s="81">
        <v>694.89</v>
      </c>
      <c r="M238" s="80">
        <f t="shared" si="16"/>
        <v>31.51652968160949</v>
      </c>
    </row>
    <row r="239" spans="1:13" ht="18.75">
      <c r="A239" s="101"/>
      <c r="B239" s="101"/>
      <c r="C239" s="56">
        <v>4240</v>
      </c>
      <c r="D239" s="58" t="s">
        <v>519</v>
      </c>
      <c r="E239" s="59"/>
      <c r="F239" s="59"/>
      <c r="G239" s="59"/>
      <c r="H239" s="59">
        <v>23805.76</v>
      </c>
      <c r="I239" s="59">
        <v>299.25</v>
      </c>
      <c r="J239" s="59">
        <f t="shared" si="15"/>
        <v>1.2570487142607505</v>
      </c>
      <c r="K239" s="81"/>
      <c r="L239" s="81"/>
      <c r="M239" s="80">
        <f t="shared" si="16"/>
        <v>1.2570487142607505</v>
      </c>
    </row>
    <row r="240" spans="1:13" ht="18.75">
      <c r="A240" s="101"/>
      <c r="B240" s="101"/>
      <c r="C240" s="56">
        <v>4260</v>
      </c>
      <c r="D240" s="58" t="s">
        <v>322</v>
      </c>
      <c r="E240" s="59"/>
      <c r="F240" s="59"/>
      <c r="G240" s="59"/>
      <c r="H240" s="59">
        <v>137000</v>
      </c>
      <c r="I240" s="59">
        <v>97919.13</v>
      </c>
      <c r="J240" s="59">
        <f t="shared" si="15"/>
        <v>71.47381751824818</v>
      </c>
      <c r="K240" s="81"/>
      <c r="L240" s="81">
        <v>156.06</v>
      </c>
      <c r="M240" s="80">
        <f t="shared" si="16"/>
        <v>71.5877299270073</v>
      </c>
    </row>
    <row r="241" spans="1:13" ht="18.75">
      <c r="A241" s="101"/>
      <c r="B241" s="101"/>
      <c r="C241" s="56">
        <v>4270</v>
      </c>
      <c r="D241" s="58" t="s">
        <v>309</v>
      </c>
      <c r="E241" s="59"/>
      <c r="F241" s="59"/>
      <c r="G241" s="59"/>
      <c r="H241" s="59">
        <v>7469</v>
      </c>
      <c r="I241" s="59">
        <v>86.1</v>
      </c>
      <c r="J241" s="59">
        <f t="shared" si="15"/>
        <v>1.1527647610121836</v>
      </c>
      <c r="K241" s="81"/>
      <c r="L241" s="81">
        <v>123</v>
      </c>
      <c r="M241" s="80">
        <f t="shared" si="16"/>
        <v>2.7995715624581603</v>
      </c>
    </row>
    <row r="242" spans="1:13" ht="18.75">
      <c r="A242" s="101"/>
      <c r="B242" s="101"/>
      <c r="C242" s="56">
        <v>4280</v>
      </c>
      <c r="D242" s="58" t="s">
        <v>335</v>
      </c>
      <c r="E242" s="59"/>
      <c r="F242" s="59"/>
      <c r="G242" s="59"/>
      <c r="H242" s="59">
        <v>4400</v>
      </c>
      <c r="I242" s="59">
        <v>0</v>
      </c>
      <c r="J242" s="59">
        <f t="shared" si="15"/>
        <v>0</v>
      </c>
      <c r="K242" s="81"/>
      <c r="L242" s="81"/>
      <c r="M242" s="80">
        <f t="shared" si="16"/>
        <v>0</v>
      </c>
    </row>
    <row r="243" spans="1:13" ht="18.75">
      <c r="A243" s="101"/>
      <c r="B243" s="101"/>
      <c r="C243" s="56">
        <v>4300</v>
      </c>
      <c r="D243" s="58" t="s">
        <v>301</v>
      </c>
      <c r="E243" s="59"/>
      <c r="F243" s="59"/>
      <c r="G243" s="59"/>
      <c r="H243" s="59">
        <v>34480</v>
      </c>
      <c r="I243" s="59">
        <v>14511.92</v>
      </c>
      <c r="J243" s="59">
        <f t="shared" si="15"/>
        <v>42.08793503480279</v>
      </c>
      <c r="K243" s="81"/>
      <c r="L243" s="81">
        <v>547.04</v>
      </c>
      <c r="M243" s="80">
        <f t="shared" si="16"/>
        <v>43.67447795823666</v>
      </c>
    </row>
    <row r="244" spans="1:13" ht="18.75">
      <c r="A244" s="101"/>
      <c r="B244" s="101"/>
      <c r="C244" s="56">
        <v>4360</v>
      </c>
      <c r="D244" s="58" t="s">
        <v>504</v>
      </c>
      <c r="E244" s="59"/>
      <c r="F244" s="59"/>
      <c r="G244" s="59"/>
      <c r="H244" s="59">
        <v>6000</v>
      </c>
      <c r="I244" s="59">
        <v>2511.04</v>
      </c>
      <c r="J244" s="59">
        <f t="shared" si="15"/>
        <v>41.85066666666666</v>
      </c>
      <c r="K244" s="81"/>
      <c r="L244" s="81"/>
      <c r="M244" s="80">
        <f t="shared" si="16"/>
        <v>41.85066666666666</v>
      </c>
    </row>
    <row r="245" spans="1:13" ht="18.75">
      <c r="A245" s="101"/>
      <c r="B245" s="101"/>
      <c r="C245" s="56">
        <v>4410</v>
      </c>
      <c r="D245" s="58" t="s">
        <v>330</v>
      </c>
      <c r="E245" s="59"/>
      <c r="F245" s="59"/>
      <c r="G245" s="59"/>
      <c r="H245" s="59">
        <v>4500</v>
      </c>
      <c r="I245" s="59">
        <v>1193</v>
      </c>
      <c r="J245" s="59">
        <f t="shared" si="15"/>
        <v>26.511111111111113</v>
      </c>
      <c r="K245" s="81"/>
      <c r="L245" s="81">
        <v>257.99</v>
      </c>
      <c r="M245" s="80">
        <f t="shared" si="16"/>
        <v>32.24422222222223</v>
      </c>
    </row>
    <row r="246" spans="1:13" ht="18.75">
      <c r="A246" s="101"/>
      <c r="B246" s="101"/>
      <c r="C246" s="56">
        <v>4430</v>
      </c>
      <c r="D246" s="58" t="s">
        <v>303</v>
      </c>
      <c r="E246" s="59"/>
      <c r="F246" s="59"/>
      <c r="G246" s="59"/>
      <c r="H246" s="59">
        <v>4000</v>
      </c>
      <c r="I246" s="59">
        <v>2219.18</v>
      </c>
      <c r="J246" s="59">
        <f t="shared" si="15"/>
        <v>55.479499999999994</v>
      </c>
      <c r="K246" s="81"/>
      <c r="L246" s="81"/>
      <c r="M246" s="80">
        <f t="shared" si="16"/>
        <v>55.479499999999994</v>
      </c>
    </row>
    <row r="247" spans="1:13" ht="18.75">
      <c r="A247" s="101"/>
      <c r="B247" s="101"/>
      <c r="C247" s="56">
        <v>4440</v>
      </c>
      <c r="D247" s="58" t="s">
        <v>323</v>
      </c>
      <c r="E247" s="59"/>
      <c r="F247" s="59"/>
      <c r="G247" s="59"/>
      <c r="H247" s="59">
        <v>94896</v>
      </c>
      <c r="I247" s="59">
        <v>71144.21</v>
      </c>
      <c r="J247" s="59">
        <f>I247/H247*100</f>
        <v>74.97071530939135</v>
      </c>
      <c r="K247" s="81"/>
      <c r="L247" s="81"/>
      <c r="M247" s="80">
        <f t="shared" si="16"/>
        <v>74.97071530939135</v>
      </c>
    </row>
    <row r="248" spans="1:13" ht="18.75">
      <c r="A248" s="101"/>
      <c r="B248" s="101"/>
      <c r="C248" s="54">
        <v>4700</v>
      </c>
      <c r="D248" s="58" t="s">
        <v>336</v>
      </c>
      <c r="E248" s="59"/>
      <c r="F248" s="59"/>
      <c r="G248" s="59"/>
      <c r="H248" s="59">
        <v>5000</v>
      </c>
      <c r="I248" s="59">
        <v>2474.4</v>
      </c>
      <c r="J248" s="59">
        <f>I248/H248*100</f>
        <v>49.48800000000001</v>
      </c>
      <c r="K248" s="81"/>
      <c r="L248" s="81"/>
      <c r="M248" s="80">
        <f t="shared" si="16"/>
        <v>49.48800000000001</v>
      </c>
    </row>
    <row r="249" spans="1:13" ht="18.75">
      <c r="A249" s="101"/>
      <c r="B249" s="101">
        <v>80103</v>
      </c>
      <c r="C249" s="56"/>
      <c r="D249" s="106" t="s">
        <v>79</v>
      </c>
      <c r="E249" s="59">
        <f>SUM(E250,E251)</f>
        <v>94260</v>
      </c>
      <c r="F249" s="59">
        <f>SUM(F250,F251)</f>
        <v>47937.82</v>
      </c>
      <c r="G249" s="61">
        <f>F249/E249*100</f>
        <v>50.85701251856567</v>
      </c>
      <c r="H249" s="59">
        <f>SUM(H252:H263)</f>
        <v>255660</v>
      </c>
      <c r="I249" s="59">
        <f>SUM(I252:I263)</f>
        <v>124530.12999999999</v>
      </c>
      <c r="J249" s="59">
        <f>I249/H249*100</f>
        <v>48.709274035828834</v>
      </c>
      <c r="K249" s="81"/>
      <c r="L249" s="128">
        <f>SUM(L252:L263)</f>
        <v>7139.69</v>
      </c>
      <c r="M249" s="80">
        <f t="shared" si="16"/>
        <v>51.50192443088476</v>
      </c>
    </row>
    <row r="250" spans="1:13" ht="18.75">
      <c r="A250" s="101"/>
      <c r="B250" s="101"/>
      <c r="C250" s="114">
        <v>830</v>
      </c>
      <c r="D250" s="58" t="s">
        <v>334</v>
      </c>
      <c r="E250" s="59">
        <v>6580</v>
      </c>
      <c r="F250" s="59">
        <v>4095.82</v>
      </c>
      <c r="G250" s="61">
        <f>F250/E250*100</f>
        <v>62.24650455927052</v>
      </c>
      <c r="H250" s="59"/>
      <c r="I250" s="59"/>
      <c r="J250" s="59"/>
      <c r="K250" s="81"/>
      <c r="L250" s="81"/>
      <c r="M250" s="80"/>
    </row>
    <row r="251" spans="1:13" ht="38.25" customHeight="1">
      <c r="A251" s="101"/>
      <c r="B251" s="101"/>
      <c r="C251" s="54">
        <v>2030</v>
      </c>
      <c r="D251" s="58" t="s">
        <v>371</v>
      </c>
      <c r="E251" s="59">
        <v>87680</v>
      </c>
      <c r="F251" s="59">
        <v>43842</v>
      </c>
      <c r="G251" s="61">
        <f>F251/E251*100</f>
        <v>50.00228102189781</v>
      </c>
      <c r="H251" s="59"/>
      <c r="I251" s="59"/>
      <c r="J251" s="59"/>
      <c r="K251" s="81"/>
      <c r="L251" s="81"/>
      <c r="M251" s="80"/>
    </row>
    <row r="252" spans="1:13" ht="22.5" customHeight="1">
      <c r="A252" s="101"/>
      <c r="B252" s="101"/>
      <c r="C252" s="114">
        <v>3020</v>
      </c>
      <c r="D252" s="58" t="s">
        <v>77</v>
      </c>
      <c r="E252" s="59"/>
      <c r="F252" s="59"/>
      <c r="G252" s="59"/>
      <c r="H252" s="59">
        <v>12260</v>
      </c>
      <c r="I252" s="59">
        <v>5765.69</v>
      </c>
      <c r="J252" s="59">
        <f aca="true" t="shared" si="17" ref="J252:J263">I252/H252*100</f>
        <v>47.028466557911905</v>
      </c>
      <c r="K252" s="81"/>
      <c r="L252" s="81">
        <v>286.44</v>
      </c>
      <c r="M252" s="80">
        <f>SUM(I252+L252)/H252*100</f>
        <v>49.364845024469815</v>
      </c>
    </row>
    <row r="253" spans="1:13" ht="18.75">
      <c r="A253" s="101"/>
      <c r="B253" s="101"/>
      <c r="C253" s="114">
        <v>4010</v>
      </c>
      <c r="D253" s="58" t="s">
        <v>318</v>
      </c>
      <c r="E253" s="59"/>
      <c r="F253" s="59"/>
      <c r="G253" s="59"/>
      <c r="H253" s="59">
        <v>171009</v>
      </c>
      <c r="I253" s="59">
        <v>77683.04</v>
      </c>
      <c r="J253" s="59">
        <f t="shared" si="17"/>
        <v>45.42628750533597</v>
      </c>
      <c r="K253" s="81"/>
      <c r="L253" s="81">
        <v>3964.26</v>
      </c>
      <c r="M253" s="80">
        <f>SUM(I253+L253)/H253*100</f>
        <v>47.744446198738075</v>
      </c>
    </row>
    <row r="254" spans="1:13" ht="18.75">
      <c r="A254" s="101"/>
      <c r="B254" s="101"/>
      <c r="C254" s="114">
        <v>4040</v>
      </c>
      <c r="D254" s="58" t="s">
        <v>319</v>
      </c>
      <c r="E254" s="59"/>
      <c r="F254" s="59"/>
      <c r="G254" s="59"/>
      <c r="H254" s="59">
        <v>14120</v>
      </c>
      <c r="I254" s="59">
        <v>13662.59</v>
      </c>
      <c r="J254" s="59">
        <f t="shared" si="17"/>
        <v>96.76055240793201</v>
      </c>
      <c r="K254" s="81"/>
      <c r="L254" s="81"/>
      <c r="M254" s="80">
        <f aca="true" t="shared" si="18" ref="M254:M315">SUM(I254+L254)/H254*100</f>
        <v>96.76055240793201</v>
      </c>
    </row>
    <row r="255" spans="1:13" ht="18.75">
      <c r="A255" s="101"/>
      <c r="B255" s="101"/>
      <c r="C255" s="114">
        <v>4110</v>
      </c>
      <c r="D255" s="58" t="s">
        <v>320</v>
      </c>
      <c r="E255" s="59"/>
      <c r="F255" s="59"/>
      <c r="G255" s="59"/>
      <c r="H255" s="59">
        <v>33847</v>
      </c>
      <c r="I255" s="59">
        <v>14671.84</v>
      </c>
      <c r="J255" s="59">
        <f t="shared" si="17"/>
        <v>43.347534493455846</v>
      </c>
      <c r="K255" s="81"/>
      <c r="L255" s="81">
        <v>2528.59</v>
      </c>
      <c r="M255" s="80">
        <f t="shared" si="18"/>
        <v>50.81818181818182</v>
      </c>
    </row>
    <row r="256" spans="1:13" ht="18.75">
      <c r="A256" s="101"/>
      <c r="B256" s="101"/>
      <c r="C256" s="114">
        <v>4120</v>
      </c>
      <c r="D256" s="58" t="s">
        <v>329</v>
      </c>
      <c r="E256" s="59"/>
      <c r="F256" s="59"/>
      <c r="G256" s="59"/>
      <c r="H256" s="59">
        <v>3594</v>
      </c>
      <c r="I256" s="59">
        <v>1379.92</v>
      </c>
      <c r="J256" s="59">
        <f t="shared" si="17"/>
        <v>38.39510294936005</v>
      </c>
      <c r="K256" s="81"/>
      <c r="L256" s="81">
        <v>360.4</v>
      </c>
      <c r="M256" s="80">
        <f t="shared" si="18"/>
        <v>48.422927100723435</v>
      </c>
    </row>
    <row r="257" spans="1:13" ht="18.75">
      <c r="A257" s="101"/>
      <c r="B257" s="101"/>
      <c r="C257" s="114">
        <v>4210</v>
      </c>
      <c r="D257" s="58" t="s">
        <v>300</v>
      </c>
      <c r="E257" s="59"/>
      <c r="F257" s="59"/>
      <c r="G257" s="59"/>
      <c r="H257" s="59">
        <v>1700</v>
      </c>
      <c r="I257" s="59">
        <v>111.5</v>
      </c>
      <c r="J257" s="59">
        <f t="shared" si="17"/>
        <v>6.5588235294117645</v>
      </c>
      <c r="K257" s="81"/>
      <c r="L257" s="81"/>
      <c r="M257" s="80">
        <f t="shared" si="18"/>
        <v>6.5588235294117645</v>
      </c>
    </row>
    <row r="258" spans="1:13" ht="18.75">
      <c r="A258" s="101"/>
      <c r="B258" s="101"/>
      <c r="C258" s="114">
        <v>4240</v>
      </c>
      <c r="D258" s="58" t="s">
        <v>78</v>
      </c>
      <c r="E258" s="59"/>
      <c r="F258" s="59"/>
      <c r="G258" s="59"/>
      <c r="H258" s="59">
        <v>1000</v>
      </c>
      <c r="I258" s="59">
        <v>599.4</v>
      </c>
      <c r="J258" s="59">
        <f t="shared" si="17"/>
        <v>59.93999999999999</v>
      </c>
      <c r="K258" s="81"/>
      <c r="L258" s="81"/>
      <c r="M258" s="80">
        <f t="shared" si="18"/>
        <v>59.93999999999999</v>
      </c>
    </row>
    <row r="259" spans="1:13" ht="18.75">
      <c r="A259" s="101"/>
      <c r="B259" s="101"/>
      <c r="C259" s="114">
        <v>4260</v>
      </c>
      <c r="D259" s="58" t="s">
        <v>322</v>
      </c>
      <c r="E259" s="59"/>
      <c r="F259" s="59"/>
      <c r="G259" s="59"/>
      <c r="H259" s="59">
        <v>7000</v>
      </c>
      <c r="I259" s="59">
        <v>3715.46</v>
      </c>
      <c r="J259" s="59">
        <f t="shared" si="17"/>
        <v>53.078</v>
      </c>
      <c r="K259" s="81"/>
      <c r="L259" s="81"/>
      <c r="M259" s="80">
        <f t="shared" si="18"/>
        <v>53.078</v>
      </c>
    </row>
    <row r="260" spans="1:13" ht="18.75">
      <c r="A260" s="101"/>
      <c r="B260" s="101"/>
      <c r="C260" s="114">
        <v>4280</v>
      </c>
      <c r="D260" s="58" t="s">
        <v>335</v>
      </c>
      <c r="E260" s="59"/>
      <c r="F260" s="59"/>
      <c r="G260" s="59"/>
      <c r="H260" s="59">
        <v>450</v>
      </c>
      <c r="I260" s="59">
        <v>0</v>
      </c>
      <c r="J260" s="59">
        <f t="shared" si="17"/>
        <v>0</v>
      </c>
      <c r="K260" s="81"/>
      <c r="L260" s="81"/>
      <c r="M260" s="80">
        <f t="shared" si="18"/>
        <v>0</v>
      </c>
    </row>
    <row r="261" spans="1:13" ht="18.75">
      <c r="A261" s="101"/>
      <c r="B261" s="101"/>
      <c r="C261" s="114">
        <v>4300</v>
      </c>
      <c r="D261" s="58" t="s">
        <v>301</v>
      </c>
      <c r="E261" s="59"/>
      <c r="F261" s="59"/>
      <c r="G261" s="59"/>
      <c r="H261" s="59">
        <v>1300</v>
      </c>
      <c r="I261" s="59">
        <v>331.23</v>
      </c>
      <c r="J261" s="59">
        <f t="shared" si="17"/>
        <v>25.47923076923077</v>
      </c>
      <c r="K261" s="81"/>
      <c r="L261" s="81"/>
      <c r="M261" s="80">
        <f t="shared" si="18"/>
        <v>25.47923076923077</v>
      </c>
    </row>
    <row r="262" spans="1:13" ht="18.75">
      <c r="A262" s="101"/>
      <c r="B262" s="101"/>
      <c r="C262" s="114">
        <v>4410</v>
      </c>
      <c r="D262" s="58" t="s">
        <v>330</v>
      </c>
      <c r="E262" s="59"/>
      <c r="F262" s="59"/>
      <c r="G262" s="59"/>
      <c r="H262" s="59">
        <v>500</v>
      </c>
      <c r="I262" s="59">
        <v>0</v>
      </c>
      <c r="J262" s="59">
        <f t="shared" si="17"/>
        <v>0</v>
      </c>
      <c r="K262" s="81"/>
      <c r="L262" s="81"/>
      <c r="M262" s="80">
        <f t="shared" si="18"/>
        <v>0</v>
      </c>
    </row>
    <row r="263" spans="1:13" ht="18.75">
      <c r="A263" s="101"/>
      <c r="B263" s="101"/>
      <c r="C263" s="114">
        <v>4440</v>
      </c>
      <c r="D263" s="58" t="s">
        <v>323</v>
      </c>
      <c r="E263" s="59"/>
      <c r="F263" s="59"/>
      <c r="G263" s="59"/>
      <c r="H263" s="59">
        <v>8880</v>
      </c>
      <c r="I263" s="59">
        <v>6609.46</v>
      </c>
      <c r="J263" s="59">
        <f t="shared" si="17"/>
        <v>74.43085585585585</v>
      </c>
      <c r="K263" s="81"/>
      <c r="L263" s="81"/>
      <c r="M263" s="80">
        <f t="shared" si="18"/>
        <v>74.43085585585585</v>
      </c>
    </row>
    <row r="264" spans="1:13" ht="18.75">
      <c r="A264" s="101"/>
      <c r="B264" s="101">
        <v>80104</v>
      </c>
      <c r="C264" s="56"/>
      <c r="D264" s="60" t="s">
        <v>80</v>
      </c>
      <c r="E264" s="59">
        <f>SUM(E265:E267)</f>
        <v>62120</v>
      </c>
      <c r="F264" s="59">
        <f>SUM(F265:F267)</f>
        <v>32014.82</v>
      </c>
      <c r="G264" s="59">
        <f>F264/E264*100</f>
        <v>51.53705730843529</v>
      </c>
      <c r="H264" s="59">
        <f>SUM(H266:H282)</f>
        <v>256913</v>
      </c>
      <c r="I264" s="59">
        <f>SUM(I266:I282)</f>
        <v>126029.90000000001</v>
      </c>
      <c r="J264" s="59">
        <f>I264/H264*100</f>
        <v>49.05547792443357</v>
      </c>
      <c r="K264" s="81"/>
      <c r="L264" s="128">
        <f>SUM(L266:L282)</f>
        <v>4791.72</v>
      </c>
      <c r="M264" s="80">
        <f t="shared" si="18"/>
        <v>50.92059179566624</v>
      </c>
    </row>
    <row r="265" spans="1:13" ht="18.75">
      <c r="A265" s="101"/>
      <c r="B265" s="101"/>
      <c r="C265" s="56">
        <v>660</v>
      </c>
      <c r="D265" s="108" t="s">
        <v>361</v>
      </c>
      <c r="E265" s="59">
        <v>5500</v>
      </c>
      <c r="F265" s="59">
        <v>1995</v>
      </c>
      <c r="G265" s="59">
        <f>F265/E265*100</f>
        <v>36.27272727272727</v>
      </c>
      <c r="H265" s="59"/>
      <c r="I265" s="59"/>
      <c r="J265" s="59"/>
      <c r="K265" s="81"/>
      <c r="L265" s="128"/>
      <c r="M265" s="80"/>
    </row>
    <row r="266" spans="1:13" ht="18.75">
      <c r="A266" s="101"/>
      <c r="B266" s="101"/>
      <c r="C266" s="114">
        <v>830</v>
      </c>
      <c r="D266" s="58" t="s">
        <v>334</v>
      </c>
      <c r="E266" s="59">
        <v>4560</v>
      </c>
      <c r="F266" s="59">
        <v>3991.82</v>
      </c>
      <c r="G266" s="59">
        <f>F266/E266*100</f>
        <v>87.53991228070176</v>
      </c>
      <c r="H266" s="59"/>
      <c r="I266" s="59"/>
      <c r="J266" s="59"/>
      <c r="K266" s="81"/>
      <c r="L266" s="81"/>
      <c r="M266" s="80"/>
    </row>
    <row r="267" spans="1:13" ht="35.25" customHeight="1">
      <c r="A267" s="101"/>
      <c r="B267" s="101"/>
      <c r="C267" s="54">
        <v>2030</v>
      </c>
      <c r="D267" s="58" t="s">
        <v>360</v>
      </c>
      <c r="E267" s="59">
        <v>52060</v>
      </c>
      <c r="F267" s="59">
        <v>26028</v>
      </c>
      <c r="G267" s="59">
        <f>F267/E267*100</f>
        <v>49.99615827890895</v>
      </c>
      <c r="H267" s="59"/>
      <c r="I267" s="59"/>
      <c r="J267" s="59"/>
      <c r="K267" s="81"/>
      <c r="L267" s="81"/>
      <c r="M267" s="80"/>
    </row>
    <row r="268" spans="1:13" ht="18.75">
      <c r="A268" s="101"/>
      <c r="B268" s="101"/>
      <c r="C268" s="114">
        <v>2540</v>
      </c>
      <c r="D268" s="58" t="s">
        <v>500</v>
      </c>
      <c r="E268" s="59"/>
      <c r="F268" s="59"/>
      <c r="G268" s="59"/>
      <c r="H268" s="59">
        <v>9680</v>
      </c>
      <c r="I268" s="59">
        <v>3213.63</v>
      </c>
      <c r="J268" s="59">
        <f aca="true" t="shared" si="19" ref="J268:J327">I268/H268*100</f>
        <v>33.19865702479339</v>
      </c>
      <c r="K268" s="81"/>
      <c r="L268" s="81">
        <v>165.38</v>
      </c>
      <c r="M268" s="80">
        <f t="shared" si="18"/>
        <v>34.907128099173555</v>
      </c>
    </row>
    <row r="269" spans="1:13" ht="18.75">
      <c r="A269" s="101"/>
      <c r="B269" s="101"/>
      <c r="C269" s="114">
        <v>3020</v>
      </c>
      <c r="D269" s="58" t="s">
        <v>77</v>
      </c>
      <c r="E269" s="59"/>
      <c r="F269" s="59"/>
      <c r="G269" s="59"/>
      <c r="H269" s="59">
        <v>7140</v>
      </c>
      <c r="I269" s="59">
        <v>3378.91</v>
      </c>
      <c r="J269" s="59">
        <f t="shared" si="19"/>
        <v>47.32366946778711</v>
      </c>
      <c r="K269" s="81"/>
      <c r="L269" s="81">
        <v>2739.3</v>
      </c>
      <c r="M269" s="80">
        <f t="shared" si="18"/>
        <v>85.68921568627451</v>
      </c>
    </row>
    <row r="270" spans="1:13" ht="18.75">
      <c r="A270" s="101"/>
      <c r="B270" s="101"/>
      <c r="C270" s="114">
        <v>4010</v>
      </c>
      <c r="D270" s="58" t="s">
        <v>318</v>
      </c>
      <c r="E270" s="59"/>
      <c r="F270" s="59"/>
      <c r="G270" s="59"/>
      <c r="H270" s="59">
        <v>141011</v>
      </c>
      <c r="I270" s="59">
        <v>64330.68</v>
      </c>
      <c r="J270" s="59">
        <f t="shared" si="19"/>
        <v>45.62103665671472</v>
      </c>
      <c r="K270" s="81"/>
      <c r="L270" s="81"/>
      <c r="M270" s="80">
        <f t="shared" si="18"/>
        <v>45.62103665671472</v>
      </c>
    </row>
    <row r="271" spans="1:13" ht="18.75">
      <c r="A271" s="101"/>
      <c r="B271" s="101"/>
      <c r="C271" s="114">
        <v>4040</v>
      </c>
      <c r="D271" s="58" t="s">
        <v>319</v>
      </c>
      <c r="E271" s="59"/>
      <c r="F271" s="59"/>
      <c r="G271" s="59"/>
      <c r="H271" s="59">
        <v>10600</v>
      </c>
      <c r="I271" s="59">
        <v>9781.28</v>
      </c>
      <c r="J271" s="59">
        <f t="shared" si="19"/>
        <v>92.27622641509434</v>
      </c>
      <c r="K271" s="81"/>
      <c r="L271" s="81">
        <v>1651.65</v>
      </c>
      <c r="M271" s="80">
        <f t="shared" si="18"/>
        <v>107.85783018867924</v>
      </c>
    </row>
    <row r="272" spans="1:13" ht="18.75">
      <c r="A272" s="101"/>
      <c r="B272" s="101"/>
      <c r="C272" s="114">
        <v>4110</v>
      </c>
      <c r="D272" s="58" t="s">
        <v>320</v>
      </c>
      <c r="E272" s="59"/>
      <c r="F272" s="59"/>
      <c r="G272" s="59"/>
      <c r="H272" s="59">
        <v>26022</v>
      </c>
      <c r="I272" s="59">
        <v>11075.56</v>
      </c>
      <c r="J272" s="59">
        <f t="shared" si="19"/>
        <v>42.562293444008915</v>
      </c>
      <c r="K272" s="81"/>
      <c r="L272" s="81">
        <v>235.39</v>
      </c>
      <c r="M272" s="80">
        <f t="shared" si="18"/>
        <v>43.46687418338328</v>
      </c>
    </row>
    <row r="273" spans="1:13" ht="18.75">
      <c r="A273" s="101"/>
      <c r="B273" s="101"/>
      <c r="C273" s="114">
        <v>4120</v>
      </c>
      <c r="D273" s="58" t="s">
        <v>329</v>
      </c>
      <c r="E273" s="59"/>
      <c r="F273" s="59"/>
      <c r="G273" s="59"/>
      <c r="H273" s="59">
        <v>3760</v>
      </c>
      <c r="I273" s="59">
        <v>1556.46</v>
      </c>
      <c r="J273" s="59">
        <f t="shared" si="19"/>
        <v>41.395212765957446</v>
      </c>
      <c r="K273" s="81"/>
      <c r="L273" s="81"/>
      <c r="M273" s="80">
        <f t="shared" si="18"/>
        <v>41.395212765957446</v>
      </c>
    </row>
    <row r="274" spans="1:13" ht="18.75">
      <c r="A274" s="101"/>
      <c r="B274" s="101"/>
      <c r="C274" s="114">
        <v>4210</v>
      </c>
      <c r="D274" s="58" t="s">
        <v>300</v>
      </c>
      <c r="E274" s="59"/>
      <c r="F274" s="59"/>
      <c r="G274" s="59"/>
      <c r="H274" s="59">
        <v>14300</v>
      </c>
      <c r="I274" s="59">
        <v>11282.11</v>
      </c>
      <c r="J274" s="59">
        <f t="shared" si="19"/>
        <v>78.89587412587413</v>
      </c>
      <c r="K274" s="81"/>
      <c r="L274" s="81"/>
      <c r="M274" s="80">
        <f t="shared" si="18"/>
        <v>78.89587412587413</v>
      </c>
    </row>
    <row r="275" spans="1:13" ht="18.75">
      <c r="A275" s="101"/>
      <c r="B275" s="101"/>
      <c r="C275" s="114">
        <v>4240</v>
      </c>
      <c r="D275" s="58" t="s">
        <v>78</v>
      </c>
      <c r="E275" s="59"/>
      <c r="F275" s="59"/>
      <c r="G275" s="59"/>
      <c r="H275" s="59">
        <v>1200</v>
      </c>
      <c r="I275" s="59">
        <v>982.7</v>
      </c>
      <c r="J275" s="59">
        <f t="shared" si="19"/>
        <v>81.89166666666668</v>
      </c>
      <c r="K275" s="81"/>
      <c r="L275" s="81"/>
      <c r="M275" s="80">
        <f t="shared" si="18"/>
        <v>81.89166666666668</v>
      </c>
    </row>
    <row r="276" spans="1:13" ht="18.75">
      <c r="A276" s="101"/>
      <c r="B276" s="101"/>
      <c r="C276" s="114">
        <v>4260</v>
      </c>
      <c r="D276" s="108" t="s">
        <v>322</v>
      </c>
      <c r="E276" s="59"/>
      <c r="F276" s="59"/>
      <c r="G276" s="59"/>
      <c r="H276" s="59">
        <v>5000</v>
      </c>
      <c r="I276" s="59">
        <v>3158.91</v>
      </c>
      <c r="J276" s="59">
        <f t="shared" si="19"/>
        <v>63.1782</v>
      </c>
      <c r="K276" s="81"/>
      <c r="L276" s="81"/>
      <c r="M276" s="80">
        <f t="shared" si="18"/>
        <v>63.1782</v>
      </c>
    </row>
    <row r="277" spans="1:13" ht="18.75">
      <c r="A277" s="101"/>
      <c r="B277" s="101"/>
      <c r="C277" s="114">
        <v>4270</v>
      </c>
      <c r="D277" s="58" t="s">
        <v>309</v>
      </c>
      <c r="E277" s="59"/>
      <c r="F277" s="59"/>
      <c r="G277" s="59"/>
      <c r="H277" s="59">
        <v>500</v>
      </c>
      <c r="I277" s="59">
        <v>0</v>
      </c>
      <c r="J277" s="59">
        <f t="shared" si="19"/>
        <v>0</v>
      </c>
      <c r="K277" s="81"/>
      <c r="L277" s="81"/>
      <c r="M277" s="80">
        <f t="shared" si="18"/>
        <v>0</v>
      </c>
    </row>
    <row r="278" spans="1:13" ht="18.75">
      <c r="A278" s="101"/>
      <c r="B278" s="101"/>
      <c r="C278" s="114">
        <v>4280</v>
      </c>
      <c r="D278" s="58" t="s">
        <v>335</v>
      </c>
      <c r="E278" s="59"/>
      <c r="F278" s="59"/>
      <c r="G278" s="59"/>
      <c r="H278" s="59">
        <v>500</v>
      </c>
      <c r="I278" s="59">
        <v>0</v>
      </c>
      <c r="J278" s="59">
        <f t="shared" si="19"/>
        <v>0</v>
      </c>
      <c r="K278" s="81"/>
      <c r="L278" s="81"/>
      <c r="M278" s="80">
        <f t="shared" si="18"/>
        <v>0</v>
      </c>
    </row>
    <row r="279" spans="1:13" ht="18.75">
      <c r="A279" s="101"/>
      <c r="B279" s="101"/>
      <c r="C279" s="114">
        <v>4300</v>
      </c>
      <c r="D279" s="58" t="s">
        <v>301</v>
      </c>
      <c r="E279" s="59"/>
      <c r="F279" s="59"/>
      <c r="G279" s="59"/>
      <c r="H279" s="59">
        <v>2000</v>
      </c>
      <c r="I279" s="59">
        <v>1314.21</v>
      </c>
      <c r="J279" s="59">
        <f t="shared" si="19"/>
        <v>65.71050000000001</v>
      </c>
      <c r="K279" s="81"/>
      <c r="L279" s="81"/>
      <c r="M279" s="80">
        <f t="shared" si="18"/>
        <v>65.71050000000001</v>
      </c>
    </row>
    <row r="280" spans="1:13" ht="37.5">
      <c r="A280" s="101"/>
      <c r="B280" s="101"/>
      <c r="C280" s="114">
        <v>4330</v>
      </c>
      <c r="D280" s="58" t="s">
        <v>105</v>
      </c>
      <c r="E280" s="59"/>
      <c r="F280" s="59"/>
      <c r="G280" s="59"/>
      <c r="H280" s="59">
        <v>27000</v>
      </c>
      <c r="I280" s="59">
        <v>10293.75</v>
      </c>
      <c r="J280" s="59">
        <f t="shared" si="19"/>
        <v>38.125</v>
      </c>
      <c r="K280" s="81"/>
      <c r="L280" s="81"/>
      <c r="M280" s="80">
        <f t="shared" si="18"/>
        <v>38.125</v>
      </c>
    </row>
    <row r="281" spans="1:13" ht="18.75">
      <c r="A281" s="101"/>
      <c r="B281" s="101"/>
      <c r="C281" s="56">
        <v>4360</v>
      </c>
      <c r="D281" s="58" t="s">
        <v>504</v>
      </c>
      <c r="E281" s="59"/>
      <c r="F281" s="59"/>
      <c r="G281" s="59"/>
      <c r="H281" s="59">
        <v>1300</v>
      </c>
      <c r="I281" s="59">
        <v>521.39</v>
      </c>
      <c r="J281" s="59">
        <f t="shared" si="19"/>
        <v>40.106923076923074</v>
      </c>
      <c r="K281" s="81"/>
      <c r="L281" s="81"/>
      <c r="M281" s="80">
        <f t="shared" si="18"/>
        <v>40.106923076923074</v>
      </c>
    </row>
    <row r="282" spans="1:13" ht="18.75">
      <c r="A282" s="101"/>
      <c r="B282" s="101"/>
      <c r="C282" s="114">
        <v>4440</v>
      </c>
      <c r="D282" s="58" t="s">
        <v>323</v>
      </c>
      <c r="E282" s="59"/>
      <c r="F282" s="59"/>
      <c r="G282" s="59"/>
      <c r="H282" s="59">
        <v>6900</v>
      </c>
      <c r="I282" s="59">
        <v>5140.31</v>
      </c>
      <c r="J282" s="59">
        <f t="shared" si="19"/>
        <v>74.4972463768116</v>
      </c>
      <c r="K282" s="81"/>
      <c r="L282" s="81"/>
      <c r="M282" s="80">
        <f t="shared" si="18"/>
        <v>74.4972463768116</v>
      </c>
    </row>
    <row r="283" spans="1:13" ht="18.75">
      <c r="A283" s="101"/>
      <c r="B283" s="101">
        <v>80106</v>
      </c>
      <c r="C283" s="114"/>
      <c r="D283" s="58" t="s">
        <v>234</v>
      </c>
      <c r="E283" s="59">
        <f>SUM(E284:E294)</f>
        <v>26030</v>
      </c>
      <c r="F283" s="59">
        <f>SUM(F284:F294)</f>
        <v>13014</v>
      </c>
      <c r="G283" s="59">
        <f>F283/E283*100</f>
        <v>49.99615827890895</v>
      </c>
      <c r="H283" s="59">
        <f>SUM(H285:H294)</f>
        <v>75755</v>
      </c>
      <c r="I283" s="59">
        <f>SUM(I285:I294)</f>
        <v>37648.63</v>
      </c>
      <c r="J283" s="59">
        <f t="shared" si="19"/>
        <v>49.69788132796515</v>
      </c>
      <c r="K283" s="81"/>
      <c r="L283" s="128">
        <f>SUM(L285:L294)</f>
        <v>1613.23</v>
      </c>
      <c r="M283" s="80">
        <f t="shared" si="18"/>
        <v>51.8274173321893</v>
      </c>
    </row>
    <row r="284" spans="1:13" ht="35.25" customHeight="1">
      <c r="A284" s="101"/>
      <c r="B284" s="101"/>
      <c r="C284" s="54">
        <v>2030</v>
      </c>
      <c r="D284" s="58" t="s">
        <v>360</v>
      </c>
      <c r="E284" s="59">
        <v>26030</v>
      </c>
      <c r="F284" s="59">
        <v>13014</v>
      </c>
      <c r="G284" s="59">
        <f>F284/E284*100</f>
        <v>49.99615827890895</v>
      </c>
      <c r="H284" s="59"/>
      <c r="I284" s="59"/>
      <c r="J284" s="59"/>
      <c r="K284" s="81"/>
      <c r="L284" s="81"/>
      <c r="M284" s="80"/>
    </row>
    <row r="285" spans="1:13" ht="18.75">
      <c r="A285" s="101"/>
      <c r="B285" s="101"/>
      <c r="C285" s="114">
        <v>3020</v>
      </c>
      <c r="D285" s="58" t="s">
        <v>77</v>
      </c>
      <c r="E285" s="59"/>
      <c r="F285" s="59"/>
      <c r="G285" s="59"/>
      <c r="H285" s="59">
        <v>4150</v>
      </c>
      <c r="I285" s="59">
        <v>1949.66</v>
      </c>
      <c r="J285" s="59">
        <f t="shared" si="19"/>
        <v>46.97975903614458</v>
      </c>
      <c r="K285" s="81"/>
      <c r="L285" s="81">
        <v>79.51</v>
      </c>
      <c r="M285" s="80">
        <f t="shared" si="18"/>
        <v>48.89566265060241</v>
      </c>
    </row>
    <row r="286" spans="1:13" ht="18.75">
      <c r="A286" s="101"/>
      <c r="B286" s="101"/>
      <c r="C286" s="114">
        <v>4010</v>
      </c>
      <c r="D286" s="58" t="s">
        <v>318</v>
      </c>
      <c r="E286" s="59"/>
      <c r="F286" s="59"/>
      <c r="G286" s="59"/>
      <c r="H286" s="59">
        <v>47033</v>
      </c>
      <c r="I286" s="59">
        <v>21709.09</v>
      </c>
      <c r="J286" s="59">
        <f t="shared" si="19"/>
        <v>46.15714498330959</v>
      </c>
      <c r="K286" s="81"/>
      <c r="L286" s="81">
        <v>894.4</v>
      </c>
      <c r="M286" s="80">
        <f t="shared" si="18"/>
        <v>48.05878851019497</v>
      </c>
    </row>
    <row r="287" spans="1:13" ht="18.75">
      <c r="A287" s="101"/>
      <c r="B287" s="101"/>
      <c r="C287" s="114">
        <v>4040</v>
      </c>
      <c r="D287" s="58" t="s">
        <v>319</v>
      </c>
      <c r="E287" s="59"/>
      <c r="F287" s="59"/>
      <c r="G287" s="59"/>
      <c r="H287" s="59">
        <v>4200</v>
      </c>
      <c r="I287" s="59">
        <v>4200</v>
      </c>
      <c r="J287" s="59">
        <f t="shared" si="19"/>
        <v>100</v>
      </c>
      <c r="K287" s="81"/>
      <c r="L287" s="81">
        <v>559.57</v>
      </c>
      <c r="M287" s="80">
        <f t="shared" si="18"/>
        <v>113.32309523809523</v>
      </c>
    </row>
    <row r="288" spans="1:13" ht="18.75">
      <c r="A288" s="101"/>
      <c r="B288" s="101"/>
      <c r="C288" s="114">
        <v>4110</v>
      </c>
      <c r="D288" s="58" t="s">
        <v>320</v>
      </c>
      <c r="E288" s="59"/>
      <c r="F288" s="59"/>
      <c r="G288" s="59"/>
      <c r="H288" s="59">
        <v>9477</v>
      </c>
      <c r="I288" s="59">
        <v>4251.24</v>
      </c>
      <c r="J288" s="59">
        <f t="shared" si="19"/>
        <v>44.85849952516619</v>
      </c>
      <c r="K288" s="81"/>
      <c r="L288" s="81">
        <v>79.75</v>
      </c>
      <c r="M288" s="80">
        <f t="shared" si="18"/>
        <v>45.700010551862405</v>
      </c>
    </row>
    <row r="289" spans="1:13" ht="18.75">
      <c r="A289" s="101"/>
      <c r="B289" s="101"/>
      <c r="C289" s="114">
        <v>4120</v>
      </c>
      <c r="D289" s="58" t="s">
        <v>329</v>
      </c>
      <c r="E289" s="59"/>
      <c r="F289" s="59"/>
      <c r="G289" s="59"/>
      <c r="H289" s="59">
        <v>1365</v>
      </c>
      <c r="I289" s="59">
        <v>609.1</v>
      </c>
      <c r="J289" s="59">
        <f t="shared" si="19"/>
        <v>44.62271062271063</v>
      </c>
      <c r="K289" s="81"/>
      <c r="L289" s="81"/>
      <c r="M289" s="80">
        <f t="shared" si="18"/>
        <v>44.62271062271063</v>
      </c>
    </row>
    <row r="290" spans="1:13" ht="18.75">
      <c r="A290" s="101"/>
      <c r="B290" s="101"/>
      <c r="C290" s="114">
        <v>4260</v>
      </c>
      <c r="D290" s="108" t="s">
        <v>322</v>
      </c>
      <c r="E290" s="59"/>
      <c r="F290" s="59"/>
      <c r="G290" s="59"/>
      <c r="H290" s="59">
        <v>5000</v>
      </c>
      <c r="I290" s="59">
        <v>2395.41</v>
      </c>
      <c r="J290" s="59">
        <f t="shared" si="19"/>
        <v>47.908199999999994</v>
      </c>
      <c r="K290" s="81"/>
      <c r="L290" s="81"/>
      <c r="M290" s="80">
        <f t="shared" si="18"/>
        <v>47.908199999999994</v>
      </c>
    </row>
    <row r="291" spans="1:13" ht="18.75">
      <c r="A291" s="101"/>
      <c r="B291" s="101"/>
      <c r="C291" s="114">
        <v>4270</v>
      </c>
      <c r="D291" s="58" t="s">
        <v>309</v>
      </c>
      <c r="E291" s="59"/>
      <c r="F291" s="59"/>
      <c r="G291" s="59"/>
      <c r="H291" s="59">
        <v>500</v>
      </c>
      <c r="I291" s="59">
        <v>0</v>
      </c>
      <c r="J291" s="59">
        <f t="shared" si="19"/>
        <v>0</v>
      </c>
      <c r="K291" s="81"/>
      <c r="L291" s="81"/>
      <c r="M291" s="80">
        <f t="shared" si="18"/>
        <v>0</v>
      </c>
    </row>
    <row r="292" spans="1:13" ht="18.75">
      <c r="A292" s="101"/>
      <c r="B292" s="101"/>
      <c r="C292" s="114">
        <v>4280</v>
      </c>
      <c r="D292" s="58" t="s">
        <v>335</v>
      </c>
      <c r="E292" s="59"/>
      <c r="F292" s="59"/>
      <c r="G292" s="59"/>
      <c r="H292" s="59">
        <v>150</v>
      </c>
      <c r="I292" s="59">
        <v>0</v>
      </c>
      <c r="J292" s="59">
        <f t="shared" si="19"/>
        <v>0</v>
      </c>
      <c r="K292" s="81"/>
      <c r="L292" s="81"/>
      <c r="M292" s="80">
        <f t="shared" si="18"/>
        <v>0</v>
      </c>
    </row>
    <row r="293" spans="1:13" ht="18.75">
      <c r="A293" s="101"/>
      <c r="B293" s="101"/>
      <c r="C293" s="114">
        <v>4300</v>
      </c>
      <c r="D293" s="58" t="s">
        <v>301</v>
      </c>
      <c r="E293" s="59"/>
      <c r="F293" s="59"/>
      <c r="G293" s="59"/>
      <c r="H293" s="59">
        <v>1000</v>
      </c>
      <c r="I293" s="59">
        <v>374.13</v>
      </c>
      <c r="J293" s="59">
        <f t="shared" si="19"/>
        <v>37.413000000000004</v>
      </c>
      <c r="K293" s="81"/>
      <c r="L293" s="81"/>
      <c r="M293" s="80">
        <f t="shared" si="18"/>
        <v>37.413000000000004</v>
      </c>
    </row>
    <row r="294" spans="1:13" ht="18.75">
      <c r="A294" s="101"/>
      <c r="B294" s="101"/>
      <c r="C294" s="114">
        <v>4440</v>
      </c>
      <c r="D294" s="58" t="s">
        <v>323</v>
      </c>
      <c r="E294" s="59"/>
      <c r="F294" s="59"/>
      <c r="G294" s="59"/>
      <c r="H294" s="59">
        <v>2880</v>
      </c>
      <c r="I294" s="59">
        <v>2160</v>
      </c>
      <c r="J294" s="59">
        <f t="shared" si="19"/>
        <v>75</v>
      </c>
      <c r="K294" s="81"/>
      <c r="L294" s="81"/>
      <c r="M294" s="80">
        <f t="shared" si="18"/>
        <v>75</v>
      </c>
    </row>
    <row r="295" spans="1:13" ht="18.75">
      <c r="A295" s="101"/>
      <c r="B295" s="101">
        <v>80110</v>
      </c>
      <c r="C295" s="107"/>
      <c r="D295" s="60" t="s">
        <v>82</v>
      </c>
      <c r="E295" s="59">
        <f>SUM(E296:E314)</f>
        <v>18588</v>
      </c>
      <c r="F295" s="59">
        <f>SUM(F296:F314)</f>
        <v>17962</v>
      </c>
      <c r="G295" s="59">
        <f>F295/E295*100</f>
        <v>96.63223585108672</v>
      </c>
      <c r="H295" s="59">
        <f>SUM(H299:H314)</f>
        <v>1459695.9</v>
      </c>
      <c r="I295" s="59">
        <f>SUM(I299:I314)</f>
        <v>722643.4199999997</v>
      </c>
      <c r="J295" s="59">
        <f t="shared" si="19"/>
        <v>49.50643623784925</v>
      </c>
      <c r="K295" s="81"/>
      <c r="L295" s="128">
        <f>SUM(L299:L314)</f>
        <v>37007.01</v>
      </c>
      <c r="M295" s="80">
        <f t="shared" si="18"/>
        <v>52.04169101249101</v>
      </c>
    </row>
    <row r="296" spans="1:13" ht="18.75">
      <c r="A296" s="101"/>
      <c r="B296" s="101"/>
      <c r="C296" s="107">
        <v>970</v>
      </c>
      <c r="D296" s="117" t="s">
        <v>317</v>
      </c>
      <c r="E296" s="59">
        <v>2000</v>
      </c>
      <c r="F296" s="59">
        <v>1374</v>
      </c>
      <c r="G296" s="59">
        <f>F296/E296*100</f>
        <v>68.7</v>
      </c>
      <c r="H296" s="59"/>
      <c r="I296" s="59"/>
      <c r="J296" s="59"/>
      <c r="K296" s="81"/>
      <c r="L296" s="128"/>
      <c r="M296" s="80"/>
    </row>
    <row r="297" spans="1:13" ht="55.5" customHeight="1">
      <c r="A297" s="101"/>
      <c r="B297" s="101"/>
      <c r="C297" s="54">
        <v>2010</v>
      </c>
      <c r="D297" s="58" t="s">
        <v>359</v>
      </c>
      <c r="E297" s="59">
        <v>10238</v>
      </c>
      <c r="F297" s="59">
        <v>10238</v>
      </c>
      <c r="G297" s="59">
        <f>F297/E297*100</f>
        <v>100</v>
      </c>
      <c r="H297" s="59"/>
      <c r="I297" s="59"/>
      <c r="J297" s="59"/>
      <c r="K297" s="81"/>
      <c r="L297" s="128"/>
      <c r="M297" s="80"/>
    </row>
    <row r="298" spans="1:13" ht="36" customHeight="1">
      <c r="A298" s="101"/>
      <c r="B298" s="101"/>
      <c r="C298" s="54">
        <v>2030</v>
      </c>
      <c r="D298" s="58" t="s">
        <v>360</v>
      </c>
      <c r="E298" s="59">
        <v>6350</v>
      </c>
      <c r="F298" s="59">
        <v>6350</v>
      </c>
      <c r="G298" s="59">
        <f>F298/E298*100</f>
        <v>100</v>
      </c>
      <c r="H298" s="59"/>
      <c r="I298" s="59"/>
      <c r="J298" s="59"/>
      <c r="K298" s="81"/>
      <c r="L298" s="128"/>
      <c r="M298" s="80"/>
    </row>
    <row r="299" spans="1:13" ht="18.75">
      <c r="A299" s="101"/>
      <c r="B299" s="101"/>
      <c r="C299" s="114">
        <v>3020</v>
      </c>
      <c r="D299" s="58" t="s">
        <v>77</v>
      </c>
      <c r="E299" s="59"/>
      <c r="F299" s="59"/>
      <c r="G299" s="59"/>
      <c r="H299" s="59">
        <v>55700</v>
      </c>
      <c r="I299" s="59">
        <v>25900.85</v>
      </c>
      <c r="J299" s="59">
        <f t="shared" si="19"/>
        <v>46.50062836624775</v>
      </c>
      <c r="K299" s="81"/>
      <c r="L299" s="81">
        <v>1235.15</v>
      </c>
      <c r="M299" s="80">
        <f t="shared" si="18"/>
        <v>48.718132854578094</v>
      </c>
    </row>
    <row r="300" spans="1:13" ht="18.75">
      <c r="A300" s="101"/>
      <c r="B300" s="101"/>
      <c r="C300" s="114">
        <v>4010</v>
      </c>
      <c r="D300" s="58" t="s">
        <v>318</v>
      </c>
      <c r="E300" s="59"/>
      <c r="F300" s="59"/>
      <c r="G300" s="59"/>
      <c r="H300" s="59">
        <v>912723</v>
      </c>
      <c r="I300" s="59">
        <v>405947.79</v>
      </c>
      <c r="J300" s="59">
        <f t="shared" si="19"/>
        <v>44.47655970102649</v>
      </c>
      <c r="K300" s="81"/>
      <c r="L300" s="81">
        <v>20130.96</v>
      </c>
      <c r="M300" s="80">
        <f t="shared" si="18"/>
        <v>46.68215329294868</v>
      </c>
    </row>
    <row r="301" spans="1:13" ht="18.75">
      <c r="A301" s="101"/>
      <c r="B301" s="101"/>
      <c r="C301" s="114">
        <v>4040</v>
      </c>
      <c r="D301" s="58" t="s">
        <v>319</v>
      </c>
      <c r="E301" s="59"/>
      <c r="F301" s="59"/>
      <c r="G301" s="59"/>
      <c r="H301" s="59">
        <v>77898.9</v>
      </c>
      <c r="I301" s="59">
        <v>77809.88</v>
      </c>
      <c r="J301" s="59">
        <f t="shared" si="19"/>
        <v>99.88572367517386</v>
      </c>
      <c r="K301" s="81"/>
      <c r="L301" s="81"/>
      <c r="M301" s="80">
        <f t="shared" si="18"/>
        <v>99.88572367517386</v>
      </c>
    </row>
    <row r="302" spans="1:13" ht="18.75">
      <c r="A302" s="101"/>
      <c r="B302" s="101"/>
      <c r="C302" s="114">
        <v>4110</v>
      </c>
      <c r="D302" s="58" t="s">
        <v>320</v>
      </c>
      <c r="E302" s="59"/>
      <c r="F302" s="59"/>
      <c r="G302" s="59"/>
      <c r="H302" s="59">
        <v>177220</v>
      </c>
      <c r="I302" s="59">
        <v>85289.41</v>
      </c>
      <c r="J302" s="59">
        <f t="shared" si="19"/>
        <v>48.126289357860294</v>
      </c>
      <c r="K302" s="81"/>
      <c r="L302" s="81">
        <v>12327.23</v>
      </c>
      <c r="M302" s="80">
        <f t="shared" si="18"/>
        <v>55.08218034081932</v>
      </c>
    </row>
    <row r="303" spans="1:13" ht="18.75">
      <c r="A303" s="101"/>
      <c r="B303" s="101"/>
      <c r="C303" s="114">
        <v>4120</v>
      </c>
      <c r="D303" s="58" t="s">
        <v>329</v>
      </c>
      <c r="E303" s="59"/>
      <c r="F303" s="59"/>
      <c r="G303" s="59"/>
      <c r="H303" s="59">
        <v>22946</v>
      </c>
      <c r="I303" s="59">
        <v>10466.86</v>
      </c>
      <c r="J303" s="59">
        <f t="shared" si="19"/>
        <v>45.61518347424388</v>
      </c>
      <c r="K303" s="81"/>
      <c r="L303" s="81">
        <v>1688.01</v>
      </c>
      <c r="M303" s="80">
        <f t="shared" si="18"/>
        <v>52.97162904209885</v>
      </c>
    </row>
    <row r="304" spans="1:13" ht="18.75">
      <c r="A304" s="101"/>
      <c r="B304" s="101"/>
      <c r="C304" s="114">
        <v>4210</v>
      </c>
      <c r="D304" s="58" t="s">
        <v>300</v>
      </c>
      <c r="E304" s="59"/>
      <c r="F304" s="59"/>
      <c r="G304" s="59"/>
      <c r="H304" s="59">
        <v>26697.38</v>
      </c>
      <c r="I304" s="59">
        <v>14291.19</v>
      </c>
      <c r="J304" s="59">
        <f t="shared" si="19"/>
        <v>53.53030896664767</v>
      </c>
      <c r="K304" s="81"/>
      <c r="L304" s="81">
        <v>693.12</v>
      </c>
      <c r="M304" s="80">
        <f t="shared" si="18"/>
        <v>56.12651878199284</v>
      </c>
    </row>
    <row r="305" spans="1:13" ht="18.75">
      <c r="A305" s="101"/>
      <c r="B305" s="101"/>
      <c r="C305" s="114">
        <v>4240</v>
      </c>
      <c r="D305" s="58" t="s">
        <v>78</v>
      </c>
      <c r="E305" s="59"/>
      <c r="F305" s="59"/>
      <c r="G305" s="59"/>
      <c r="H305" s="59">
        <v>19890.62</v>
      </c>
      <c r="I305" s="59">
        <v>448</v>
      </c>
      <c r="J305" s="59">
        <f t="shared" si="19"/>
        <v>2.2523179267413482</v>
      </c>
      <c r="K305" s="81"/>
      <c r="L305" s="81"/>
      <c r="M305" s="80">
        <f t="shared" si="18"/>
        <v>2.2523179267413482</v>
      </c>
    </row>
    <row r="306" spans="1:13" ht="18.75">
      <c r="A306" s="101"/>
      <c r="B306" s="101"/>
      <c r="C306" s="114">
        <v>4260</v>
      </c>
      <c r="D306" s="58" t="s">
        <v>322</v>
      </c>
      <c r="E306" s="59"/>
      <c r="F306" s="59"/>
      <c r="G306" s="59"/>
      <c r="H306" s="59">
        <v>76500</v>
      </c>
      <c r="I306" s="59">
        <v>50039.98</v>
      </c>
      <c r="J306" s="59">
        <f t="shared" si="19"/>
        <v>65.4117385620915</v>
      </c>
      <c r="K306" s="81"/>
      <c r="L306" s="81">
        <v>159.83</v>
      </c>
      <c r="M306" s="80">
        <f t="shared" si="18"/>
        <v>65.62066666666666</v>
      </c>
    </row>
    <row r="307" spans="1:13" ht="18.75">
      <c r="A307" s="101"/>
      <c r="B307" s="101"/>
      <c r="C307" s="114">
        <v>4270</v>
      </c>
      <c r="D307" s="58" t="s">
        <v>309</v>
      </c>
      <c r="E307" s="59"/>
      <c r="F307" s="59"/>
      <c r="G307" s="59"/>
      <c r="H307" s="59">
        <v>5000</v>
      </c>
      <c r="I307" s="59">
        <v>1039.6</v>
      </c>
      <c r="J307" s="59">
        <f t="shared" si="19"/>
        <v>20.791999999999998</v>
      </c>
      <c r="K307" s="81"/>
      <c r="L307" s="81"/>
      <c r="M307" s="80">
        <f t="shared" si="18"/>
        <v>20.791999999999998</v>
      </c>
    </row>
    <row r="308" spans="1:13" ht="18.75">
      <c r="A308" s="101"/>
      <c r="B308" s="101"/>
      <c r="C308" s="56">
        <v>4280</v>
      </c>
      <c r="D308" s="58" t="s">
        <v>335</v>
      </c>
      <c r="E308" s="59"/>
      <c r="F308" s="59"/>
      <c r="G308" s="59"/>
      <c r="H308" s="59">
        <v>3800</v>
      </c>
      <c r="I308" s="59">
        <v>0</v>
      </c>
      <c r="J308" s="59">
        <f t="shared" si="19"/>
        <v>0</v>
      </c>
      <c r="K308" s="81"/>
      <c r="L308" s="81"/>
      <c r="M308" s="80">
        <f t="shared" si="18"/>
        <v>0</v>
      </c>
    </row>
    <row r="309" spans="1:13" ht="18.75">
      <c r="A309" s="101"/>
      <c r="B309" s="101"/>
      <c r="C309" s="114">
        <v>4300</v>
      </c>
      <c r="D309" s="58" t="s">
        <v>301</v>
      </c>
      <c r="E309" s="59"/>
      <c r="F309" s="59"/>
      <c r="G309" s="59"/>
      <c r="H309" s="59">
        <v>18000</v>
      </c>
      <c r="I309" s="59">
        <v>7038.52</v>
      </c>
      <c r="J309" s="59">
        <f t="shared" si="19"/>
        <v>39.10288888888889</v>
      </c>
      <c r="K309" s="81"/>
      <c r="L309" s="81">
        <v>447.7</v>
      </c>
      <c r="M309" s="80">
        <f t="shared" si="18"/>
        <v>41.59011111111111</v>
      </c>
    </row>
    <row r="310" spans="1:13" ht="18.75">
      <c r="A310" s="101"/>
      <c r="B310" s="101"/>
      <c r="C310" s="56">
        <v>4360</v>
      </c>
      <c r="D310" s="58" t="s">
        <v>504</v>
      </c>
      <c r="E310" s="59"/>
      <c r="F310" s="59"/>
      <c r="G310" s="59"/>
      <c r="H310" s="59">
        <v>3000</v>
      </c>
      <c r="I310" s="59">
        <v>935.37</v>
      </c>
      <c r="J310" s="59">
        <f t="shared" si="19"/>
        <v>31.179000000000002</v>
      </c>
      <c r="K310" s="81"/>
      <c r="L310" s="81"/>
      <c r="M310" s="80">
        <f t="shared" si="18"/>
        <v>31.179000000000002</v>
      </c>
    </row>
    <row r="311" spans="1:13" ht="18.75">
      <c r="A311" s="101"/>
      <c r="B311" s="101"/>
      <c r="C311" s="114">
        <v>4410</v>
      </c>
      <c r="D311" s="58" t="s">
        <v>330</v>
      </c>
      <c r="E311" s="59"/>
      <c r="F311" s="59"/>
      <c r="G311" s="59"/>
      <c r="H311" s="59">
        <v>2000</v>
      </c>
      <c r="I311" s="59">
        <v>823.08</v>
      </c>
      <c r="J311" s="59">
        <f t="shared" si="19"/>
        <v>41.154</v>
      </c>
      <c r="K311" s="81"/>
      <c r="L311" s="81">
        <v>38</v>
      </c>
      <c r="M311" s="80">
        <f t="shared" si="18"/>
        <v>43.054</v>
      </c>
    </row>
    <row r="312" spans="1:13" ht="18.75">
      <c r="A312" s="101"/>
      <c r="B312" s="101"/>
      <c r="C312" s="114">
        <v>4430</v>
      </c>
      <c r="D312" s="58" t="s">
        <v>303</v>
      </c>
      <c r="E312" s="59"/>
      <c r="F312" s="59"/>
      <c r="G312" s="59"/>
      <c r="H312" s="59">
        <v>5000</v>
      </c>
      <c r="I312" s="59">
        <v>3519.62</v>
      </c>
      <c r="J312" s="59">
        <f t="shared" si="19"/>
        <v>70.3924</v>
      </c>
      <c r="K312" s="81"/>
      <c r="L312" s="81">
        <v>287.01</v>
      </c>
      <c r="M312" s="80">
        <f t="shared" si="18"/>
        <v>76.13260000000001</v>
      </c>
    </row>
    <row r="313" spans="1:13" ht="18.75">
      <c r="A313" s="101"/>
      <c r="B313" s="101"/>
      <c r="C313" s="114">
        <v>4440</v>
      </c>
      <c r="D313" s="58" t="s">
        <v>323</v>
      </c>
      <c r="E313" s="59"/>
      <c r="F313" s="59"/>
      <c r="G313" s="59"/>
      <c r="H313" s="59">
        <v>51320</v>
      </c>
      <c r="I313" s="59">
        <v>37785.07</v>
      </c>
      <c r="J313" s="59">
        <f t="shared" si="19"/>
        <v>73.62640296180825</v>
      </c>
      <c r="K313" s="81"/>
      <c r="L313" s="81"/>
      <c r="M313" s="80">
        <f t="shared" si="18"/>
        <v>73.62640296180825</v>
      </c>
    </row>
    <row r="314" spans="1:13" ht="18.75">
      <c r="A314" s="101"/>
      <c r="B314" s="101"/>
      <c r="C314" s="114">
        <v>4700</v>
      </c>
      <c r="D314" s="58" t="s">
        <v>336</v>
      </c>
      <c r="E314" s="59"/>
      <c r="F314" s="59"/>
      <c r="G314" s="59"/>
      <c r="H314" s="59">
        <v>2000</v>
      </c>
      <c r="I314" s="59">
        <v>1308.2</v>
      </c>
      <c r="J314" s="59">
        <f t="shared" si="19"/>
        <v>65.41</v>
      </c>
      <c r="K314" s="81"/>
      <c r="L314" s="81"/>
      <c r="M314" s="80">
        <f t="shared" si="18"/>
        <v>65.41</v>
      </c>
    </row>
    <row r="315" spans="1:13" ht="18.75">
      <c r="A315" s="101"/>
      <c r="B315" s="101">
        <v>80113</v>
      </c>
      <c r="C315" s="56"/>
      <c r="D315" s="60" t="s">
        <v>83</v>
      </c>
      <c r="E315" s="59">
        <f>SUM(E316:E331)</f>
        <v>4500</v>
      </c>
      <c r="F315" s="59">
        <f>SUM(F316:F331)</f>
        <v>744.53</v>
      </c>
      <c r="G315" s="59">
        <f>F315/E315*100</f>
        <v>16.54511111111111</v>
      </c>
      <c r="H315" s="59">
        <f>SUM(H317:H333)</f>
        <v>225934</v>
      </c>
      <c r="I315" s="59">
        <f>SUM(I317:I333)</f>
        <v>97345.05</v>
      </c>
      <c r="J315" s="59">
        <f t="shared" si="19"/>
        <v>43.08561349774713</v>
      </c>
      <c r="K315" s="81"/>
      <c r="L315" s="128">
        <f>SUM(L317:L333)</f>
        <v>15370.67</v>
      </c>
      <c r="M315" s="80">
        <f t="shared" si="18"/>
        <v>49.88878167960555</v>
      </c>
    </row>
    <row r="316" spans="1:13" ht="37.5">
      <c r="A316" s="101"/>
      <c r="B316" s="101"/>
      <c r="C316" s="56">
        <v>580</v>
      </c>
      <c r="D316" s="108" t="s">
        <v>362</v>
      </c>
      <c r="E316" s="59">
        <v>500</v>
      </c>
      <c r="F316" s="59">
        <v>500</v>
      </c>
      <c r="G316" s="59">
        <f>F316/E316*100</f>
        <v>100</v>
      </c>
      <c r="H316" s="59"/>
      <c r="I316" s="59"/>
      <c r="J316" s="59"/>
      <c r="K316" s="81"/>
      <c r="L316" s="128"/>
      <c r="M316" s="80"/>
    </row>
    <row r="317" spans="1:13" ht="18.75">
      <c r="A317" s="101"/>
      <c r="B317" s="101"/>
      <c r="C317" s="56">
        <v>830</v>
      </c>
      <c r="D317" s="58" t="s">
        <v>334</v>
      </c>
      <c r="E317" s="59">
        <v>4000</v>
      </c>
      <c r="F317" s="59">
        <v>224.36</v>
      </c>
      <c r="G317" s="59">
        <f>F317/E317*100</f>
        <v>5.609</v>
      </c>
      <c r="H317" s="59"/>
      <c r="I317" s="59"/>
      <c r="J317" s="59"/>
      <c r="K317" s="81"/>
      <c r="L317" s="81"/>
      <c r="M317" s="80"/>
    </row>
    <row r="318" spans="1:13" ht="18.75">
      <c r="A318" s="101"/>
      <c r="B318" s="101"/>
      <c r="C318" s="107">
        <v>970</v>
      </c>
      <c r="D318" s="117" t="s">
        <v>317</v>
      </c>
      <c r="E318" s="59">
        <v>0</v>
      </c>
      <c r="F318" s="59">
        <v>20.17</v>
      </c>
      <c r="G318" s="59"/>
      <c r="H318" s="59"/>
      <c r="I318" s="59"/>
      <c r="J318" s="59"/>
      <c r="K318" s="81"/>
      <c r="L318" s="81"/>
      <c r="M318" s="80"/>
    </row>
    <row r="319" spans="1:13" ht="18.75">
      <c r="A319" s="101"/>
      <c r="B319" s="101"/>
      <c r="C319" s="114">
        <v>3020</v>
      </c>
      <c r="D319" s="58" t="s">
        <v>77</v>
      </c>
      <c r="E319" s="59"/>
      <c r="F319" s="59"/>
      <c r="G319" s="59"/>
      <c r="H319" s="59">
        <v>200</v>
      </c>
      <c r="I319" s="59">
        <v>0</v>
      </c>
      <c r="J319" s="59">
        <f t="shared" si="19"/>
        <v>0</v>
      </c>
      <c r="K319" s="81"/>
      <c r="L319" s="81"/>
      <c r="M319" s="80">
        <f aca="true" t="shared" si="20" ref="M319:M398">SUM(I319+L319)/H319*100</f>
        <v>0</v>
      </c>
    </row>
    <row r="320" spans="1:13" ht="18.75">
      <c r="A320" s="101"/>
      <c r="B320" s="101"/>
      <c r="C320" s="56">
        <v>4010</v>
      </c>
      <c r="D320" s="58" t="s">
        <v>318</v>
      </c>
      <c r="E320" s="59"/>
      <c r="F320" s="59"/>
      <c r="G320" s="59"/>
      <c r="H320" s="59">
        <v>82373</v>
      </c>
      <c r="I320" s="59">
        <v>38082.18</v>
      </c>
      <c r="J320" s="59">
        <f t="shared" si="19"/>
        <v>46.23138649800298</v>
      </c>
      <c r="K320" s="81"/>
      <c r="L320" s="81">
        <v>2484.73</v>
      </c>
      <c r="M320" s="80">
        <f t="shared" si="20"/>
        <v>49.247823922887356</v>
      </c>
    </row>
    <row r="321" spans="1:13" ht="18.75">
      <c r="A321" s="101"/>
      <c r="B321" s="101"/>
      <c r="C321" s="56">
        <v>4040</v>
      </c>
      <c r="D321" s="58" t="s">
        <v>319</v>
      </c>
      <c r="E321" s="59"/>
      <c r="F321" s="59"/>
      <c r="G321" s="59"/>
      <c r="H321" s="59">
        <v>6408</v>
      </c>
      <c r="I321" s="59">
        <v>6401.01</v>
      </c>
      <c r="J321" s="59">
        <f t="shared" si="19"/>
        <v>99.89091760299625</v>
      </c>
      <c r="K321" s="81"/>
      <c r="L321" s="81"/>
      <c r="M321" s="80">
        <f t="shared" si="20"/>
        <v>99.89091760299625</v>
      </c>
    </row>
    <row r="322" spans="1:13" ht="18.75">
      <c r="A322" s="101"/>
      <c r="B322" s="101"/>
      <c r="C322" s="56">
        <v>4110</v>
      </c>
      <c r="D322" s="58" t="s">
        <v>320</v>
      </c>
      <c r="E322" s="59"/>
      <c r="F322" s="59"/>
      <c r="G322" s="59"/>
      <c r="H322" s="59">
        <v>15182</v>
      </c>
      <c r="I322" s="59">
        <v>7731.13</v>
      </c>
      <c r="J322" s="59">
        <f t="shared" si="19"/>
        <v>50.923000922144645</v>
      </c>
      <c r="K322" s="81"/>
      <c r="L322" s="81">
        <v>1554.04</v>
      </c>
      <c r="M322" s="80">
        <f t="shared" si="20"/>
        <v>61.15906995125807</v>
      </c>
    </row>
    <row r="323" spans="1:13" ht="18.75">
      <c r="A323" s="101"/>
      <c r="B323" s="101"/>
      <c r="C323" s="56">
        <v>4120</v>
      </c>
      <c r="D323" s="58" t="s">
        <v>329</v>
      </c>
      <c r="E323" s="59"/>
      <c r="F323" s="59"/>
      <c r="G323" s="59"/>
      <c r="H323" s="59">
        <v>1059</v>
      </c>
      <c r="I323" s="59">
        <v>536.57</v>
      </c>
      <c r="J323" s="59">
        <f t="shared" si="19"/>
        <v>50.667610953729934</v>
      </c>
      <c r="K323" s="81"/>
      <c r="L323" s="81">
        <v>73.89</v>
      </c>
      <c r="M323" s="80">
        <f t="shared" si="20"/>
        <v>57.64494806421152</v>
      </c>
    </row>
    <row r="324" spans="1:13" ht="18.75">
      <c r="A324" s="101"/>
      <c r="B324" s="101"/>
      <c r="C324" s="56">
        <v>4210</v>
      </c>
      <c r="D324" s="58" t="s">
        <v>300</v>
      </c>
      <c r="E324" s="59"/>
      <c r="F324" s="59"/>
      <c r="G324" s="59"/>
      <c r="H324" s="59">
        <v>56000</v>
      </c>
      <c r="I324" s="59">
        <v>19879.81</v>
      </c>
      <c r="J324" s="59">
        <f t="shared" si="19"/>
        <v>35.49966071428572</v>
      </c>
      <c r="K324" s="81"/>
      <c r="L324" s="81">
        <v>6717.26</v>
      </c>
      <c r="M324" s="80">
        <f t="shared" si="20"/>
        <v>47.494767857142854</v>
      </c>
    </row>
    <row r="325" spans="1:13" ht="18.75">
      <c r="A325" s="101"/>
      <c r="B325" s="101"/>
      <c r="C325" s="56">
        <v>4270</v>
      </c>
      <c r="D325" s="58" t="s">
        <v>309</v>
      </c>
      <c r="E325" s="59"/>
      <c r="F325" s="59"/>
      <c r="G325" s="59"/>
      <c r="H325" s="59">
        <v>7300</v>
      </c>
      <c r="I325" s="59">
        <v>0</v>
      </c>
      <c r="J325" s="59">
        <f t="shared" si="19"/>
        <v>0</v>
      </c>
      <c r="K325" s="81"/>
      <c r="L325" s="81"/>
      <c r="M325" s="80"/>
    </row>
    <row r="326" spans="1:13" ht="18.75">
      <c r="A326" s="101"/>
      <c r="B326" s="101"/>
      <c r="C326" s="56">
        <v>4280</v>
      </c>
      <c r="D326" s="58" t="s">
        <v>335</v>
      </c>
      <c r="E326" s="59"/>
      <c r="F326" s="59"/>
      <c r="G326" s="59"/>
      <c r="H326" s="59">
        <v>418</v>
      </c>
      <c r="I326" s="59">
        <v>0</v>
      </c>
      <c r="J326" s="59">
        <f t="shared" si="19"/>
        <v>0</v>
      </c>
      <c r="K326" s="81"/>
      <c r="L326" s="81"/>
      <c r="M326" s="80"/>
    </row>
    <row r="327" spans="1:13" ht="18.75">
      <c r="A327" s="101"/>
      <c r="B327" s="101"/>
      <c r="C327" s="56">
        <v>4300</v>
      </c>
      <c r="D327" s="58" t="s">
        <v>301</v>
      </c>
      <c r="E327" s="59"/>
      <c r="F327" s="59"/>
      <c r="G327" s="59"/>
      <c r="H327" s="59">
        <v>45739</v>
      </c>
      <c r="I327" s="59">
        <v>19067.05</v>
      </c>
      <c r="J327" s="59">
        <f t="shared" si="19"/>
        <v>41.68663503793262</v>
      </c>
      <c r="K327" s="81"/>
      <c r="L327" s="81">
        <v>71.34</v>
      </c>
      <c r="M327" s="80">
        <f t="shared" si="20"/>
        <v>41.842606965609214</v>
      </c>
    </row>
    <row r="328" spans="1:13" ht="18.75">
      <c r="A328" s="101"/>
      <c r="B328" s="101"/>
      <c r="C328" s="56">
        <v>4360</v>
      </c>
      <c r="D328" s="58" t="s">
        <v>504</v>
      </c>
      <c r="E328" s="59"/>
      <c r="F328" s="59"/>
      <c r="G328" s="59"/>
      <c r="H328" s="59">
        <v>1350</v>
      </c>
      <c r="I328" s="59">
        <v>455.3</v>
      </c>
      <c r="J328" s="59">
        <f aca="true" t="shared" si="21" ref="J328:J351">I328/H328*100</f>
        <v>33.72592592592593</v>
      </c>
      <c r="K328" s="81"/>
      <c r="L328" s="81"/>
      <c r="M328" s="80">
        <f t="shared" si="20"/>
        <v>33.72592592592593</v>
      </c>
    </row>
    <row r="329" spans="1:13" ht="18.75">
      <c r="A329" s="101"/>
      <c r="B329" s="101"/>
      <c r="C329" s="56">
        <v>4410</v>
      </c>
      <c r="D329" s="58" t="s">
        <v>330</v>
      </c>
      <c r="E329" s="59"/>
      <c r="F329" s="59"/>
      <c r="G329" s="59"/>
      <c r="H329" s="59">
        <v>500</v>
      </c>
      <c r="I329" s="59">
        <v>0</v>
      </c>
      <c r="J329" s="59">
        <f t="shared" si="21"/>
        <v>0</v>
      </c>
      <c r="K329" s="81"/>
      <c r="L329" s="81">
        <v>2367.33</v>
      </c>
      <c r="M329" s="80">
        <f t="shared" si="20"/>
        <v>473.466</v>
      </c>
    </row>
    <row r="330" spans="1:13" ht="18.75">
      <c r="A330" s="101"/>
      <c r="B330" s="101"/>
      <c r="C330" s="56">
        <v>4430</v>
      </c>
      <c r="D330" s="58" t="s">
        <v>303</v>
      </c>
      <c r="E330" s="59"/>
      <c r="F330" s="59"/>
      <c r="G330" s="59"/>
      <c r="H330" s="59">
        <v>3761</v>
      </c>
      <c r="I330" s="59">
        <v>2145</v>
      </c>
      <c r="J330" s="59">
        <f t="shared" si="21"/>
        <v>57.032704068067005</v>
      </c>
      <c r="K330" s="81"/>
      <c r="L330" s="81">
        <v>752.08</v>
      </c>
      <c r="M330" s="80">
        <f t="shared" si="20"/>
        <v>77.02951342727997</v>
      </c>
    </row>
    <row r="331" spans="1:13" ht="18.75">
      <c r="A331" s="101"/>
      <c r="B331" s="101"/>
      <c r="C331" s="56">
        <v>4440</v>
      </c>
      <c r="D331" s="58" t="s">
        <v>323</v>
      </c>
      <c r="E331" s="59"/>
      <c r="F331" s="59"/>
      <c r="G331" s="59"/>
      <c r="H331" s="59">
        <v>2188</v>
      </c>
      <c r="I331" s="59">
        <v>1641</v>
      </c>
      <c r="J331" s="59">
        <f t="shared" si="21"/>
        <v>75</v>
      </c>
      <c r="K331" s="81"/>
      <c r="L331" s="81">
        <v>1350</v>
      </c>
      <c r="M331" s="80">
        <f t="shared" si="20"/>
        <v>136.7001828153565</v>
      </c>
    </row>
    <row r="332" spans="1:13" ht="18.75">
      <c r="A332" s="101"/>
      <c r="B332" s="101"/>
      <c r="C332" s="56">
        <v>4500</v>
      </c>
      <c r="D332" s="58" t="s">
        <v>505</v>
      </c>
      <c r="E332" s="59"/>
      <c r="F332" s="59"/>
      <c r="G332" s="59"/>
      <c r="H332" s="59">
        <v>2800</v>
      </c>
      <c r="I332" s="59">
        <v>1350</v>
      </c>
      <c r="J332" s="59">
        <f t="shared" si="21"/>
        <v>48.214285714285715</v>
      </c>
      <c r="K332" s="81"/>
      <c r="L332" s="81"/>
      <c r="M332" s="80"/>
    </row>
    <row r="333" spans="1:13" ht="18.75">
      <c r="A333" s="101"/>
      <c r="B333" s="101"/>
      <c r="C333" s="114">
        <v>4700</v>
      </c>
      <c r="D333" s="58" t="s">
        <v>336</v>
      </c>
      <c r="E333" s="59"/>
      <c r="F333" s="59"/>
      <c r="G333" s="59"/>
      <c r="H333" s="59">
        <v>656</v>
      </c>
      <c r="I333" s="59">
        <v>56</v>
      </c>
      <c r="J333" s="59">
        <f t="shared" si="21"/>
        <v>8.536585365853659</v>
      </c>
      <c r="K333" s="81"/>
      <c r="L333" s="81"/>
      <c r="M333" s="80">
        <f t="shared" si="20"/>
        <v>8.536585365853659</v>
      </c>
    </row>
    <row r="334" spans="1:13" ht="18.75">
      <c r="A334" s="101"/>
      <c r="B334" s="101">
        <v>80146</v>
      </c>
      <c r="C334" s="56"/>
      <c r="D334" s="106" t="s">
        <v>84</v>
      </c>
      <c r="E334" s="59"/>
      <c r="F334" s="59"/>
      <c r="G334" s="59"/>
      <c r="H334" s="59">
        <f>SUM(H335:H337)</f>
        <v>18618</v>
      </c>
      <c r="I334" s="59">
        <f>SUM(I335:I337)</f>
        <v>5275.68</v>
      </c>
      <c r="J334" s="59">
        <f t="shared" si="21"/>
        <v>28.336448598130843</v>
      </c>
      <c r="K334" s="81"/>
      <c r="L334" s="128">
        <f>SUM(L335:L337)</f>
        <v>0</v>
      </c>
      <c r="M334" s="80">
        <f t="shared" si="20"/>
        <v>28.336448598130843</v>
      </c>
    </row>
    <row r="335" spans="1:13" ht="18.75">
      <c r="A335" s="101"/>
      <c r="B335" s="101"/>
      <c r="C335" s="56">
        <v>4300</v>
      </c>
      <c r="D335" s="58" t="s">
        <v>301</v>
      </c>
      <c r="E335" s="59"/>
      <c r="F335" s="59"/>
      <c r="G335" s="59"/>
      <c r="H335" s="59">
        <v>8618</v>
      </c>
      <c r="I335" s="59">
        <v>2949</v>
      </c>
      <c r="J335" s="59">
        <f t="shared" si="21"/>
        <v>34.21907635182177</v>
      </c>
      <c r="K335" s="81"/>
      <c r="L335" s="81"/>
      <c r="M335" s="80">
        <f t="shared" si="20"/>
        <v>34.21907635182177</v>
      </c>
    </row>
    <row r="336" spans="1:13" ht="18.75">
      <c r="A336" s="101"/>
      <c r="B336" s="101"/>
      <c r="C336" s="56">
        <v>4410</v>
      </c>
      <c r="D336" s="58" t="s">
        <v>330</v>
      </c>
      <c r="E336" s="59"/>
      <c r="F336" s="59"/>
      <c r="G336" s="59"/>
      <c r="H336" s="59">
        <v>4000</v>
      </c>
      <c r="I336" s="59">
        <v>806.28</v>
      </c>
      <c r="J336" s="59">
        <f t="shared" si="21"/>
        <v>20.157</v>
      </c>
      <c r="K336" s="81"/>
      <c r="L336" s="81"/>
      <c r="M336" s="80">
        <f t="shared" si="20"/>
        <v>20.157</v>
      </c>
    </row>
    <row r="337" spans="1:13" ht="18.75">
      <c r="A337" s="101"/>
      <c r="B337" s="101"/>
      <c r="C337" s="54">
        <v>4700</v>
      </c>
      <c r="D337" s="58" t="s">
        <v>336</v>
      </c>
      <c r="E337" s="59"/>
      <c r="F337" s="59"/>
      <c r="G337" s="59"/>
      <c r="H337" s="59">
        <v>6000</v>
      </c>
      <c r="I337" s="59">
        <v>1520.4</v>
      </c>
      <c r="J337" s="59">
        <f t="shared" si="21"/>
        <v>25.34</v>
      </c>
      <c r="K337" s="81"/>
      <c r="L337" s="81"/>
      <c r="M337" s="80">
        <f t="shared" si="20"/>
        <v>25.34</v>
      </c>
    </row>
    <row r="338" spans="1:13" ht="18.75">
      <c r="A338" s="101"/>
      <c r="B338" s="101">
        <v>80148</v>
      </c>
      <c r="C338" s="56"/>
      <c r="D338" s="60" t="s">
        <v>85</v>
      </c>
      <c r="E338" s="59">
        <f>SUM(E339:E340)</f>
        <v>320810</v>
      </c>
      <c r="F338" s="59">
        <f>SUM(F339:F340)</f>
        <v>142691.31</v>
      </c>
      <c r="G338" s="59">
        <f>F338/E338*100</f>
        <v>44.4784483027337</v>
      </c>
      <c r="H338" s="59">
        <f>SUM(H341:H350)</f>
        <v>416888</v>
      </c>
      <c r="I338" s="59">
        <f>SUM(I341:I350)</f>
        <v>189168.30000000002</v>
      </c>
      <c r="J338" s="59">
        <f t="shared" si="21"/>
        <v>45.376288115752914</v>
      </c>
      <c r="K338" s="81"/>
      <c r="L338" s="128">
        <f>SUM(L341:L350)</f>
        <v>4516.36</v>
      </c>
      <c r="M338" s="80">
        <f t="shared" si="20"/>
        <v>46.45963903974209</v>
      </c>
    </row>
    <row r="339" spans="1:13" ht="37.5">
      <c r="A339" s="101"/>
      <c r="B339" s="101"/>
      <c r="C339" s="56">
        <v>670</v>
      </c>
      <c r="D339" s="108" t="s">
        <v>363</v>
      </c>
      <c r="E339" s="59">
        <v>52260</v>
      </c>
      <c r="F339" s="59">
        <v>15730.3</v>
      </c>
      <c r="G339" s="59">
        <f>F339/E339*100</f>
        <v>30.10007654037505</v>
      </c>
      <c r="H339" s="59"/>
      <c r="I339" s="59"/>
      <c r="J339" s="59"/>
      <c r="K339" s="81"/>
      <c r="L339" s="128"/>
      <c r="M339" s="80"/>
    </row>
    <row r="340" spans="1:13" ht="18.75">
      <c r="A340" s="101"/>
      <c r="B340" s="101"/>
      <c r="C340" s="56">
        <v>830</v>
      </c>
      <c r="D340" s="58" t="s">
        <v>334</v>
      </c>
      <c r="E340" s="59">
        <v>268550</v>
      </c>
      <c r="F340" s="59">
        <v>126961.01</v>
      </c>
      <c r="G340" s="59">
        <f>F340/E340*100</f>
        <v>47.276488549618314</v>
      </c>
      <c r="H340" s="59"/>
      <c r="I340" s="59"/>
      <c r="J340" s="59"/>
      <c r="K340" s="81"/>
      <c r="L340" s="81"/>
      <c r="M340" s="80"/>
    </row>
    <row r="341" spans="1:13" ht="18.75">
      <c r="A341" s="101"/>
      <c r="B341" s="101"/>
      <c r="C341" s="114">
        <v>3020</v>
      </c>
      <c r="D341" s="58" t="s">
        <v>77</v>
      </c>
      <c r="E341" s="59"/>
      <c r="F341" s="59"/>
      <c r="G341" s="59"/>
      <c r="H341" s="59">
        <v>1705</v>
      </c>
      <c r="I341" s="59">
        <v>623.53</v>
      </c>
      <c r="J341" s="59">
        <f>I341/H341*100</f>
        <v>36.57067448680352</v>
      </c>
      <c r="K341" s="81"/>
      <c r="L341" s="81">
        <v>60</v>
      </c>
      <c r="M341" s="80">
        <f t="shared" si="20"/>
        <v>40.089736070381235</v>
      </c>
    </row>
    <row r="342" spans="1:13" ht="18.75">
      <c r="A342" s="101"/>
      <c r="B342" s="101"/>
      <c r="C342" s="56">
        <v>4010</v>
      </c>
      <c r="D342" s="58" t="s">
        <v>318</v>
      </c>
      <c r="E342" s="59"/>
      <c r="F342" s="59"/>
      <c r="G342" s="59"/>
      <c r="H342" s="59">
        <v>79003</v>
      </c>
      <c r="I342" s="59">
        <v>34203.62</v>
      </c>
      <c r="J342" s="59">
        <f t="shared" si="21"/>
        <v>43.29407744009722</v>
      </c>
      <c r="K342" s="81"/>
      <c r="L342" s="81">
        <v>2580.38</v>
      </c>
      <c r="M342" s="80">
        <f t="shared" si="20"/>
        <v>46.56025720542258</v>
      </c>
    </row>
    <row r="343" spans="1:13" ht="18.75">
      <c r="A343" s="101"/>
      <c r="B343" s="101"/>
      <c r="C343" s="56">
        <v>4040</v>
      </c>
      <c r="D343" s="58" t="s">
        <v>319</v>
      </c>
      <c r="E343" s="59"/>
      <c r="F343" s="59"/>
      <c r="G343" s="59"/>
      <c r="H343" s="59">
        <v>7900</v>
      </c>
      <c r="I343" s="59">
        <v>7753.54</v>
      </c>
      <c r="J343" s="59">
        <f t="shared" si="21"/>
        <v>98.14607594936709</v>
      </c>
      <c r="K343" s="81"/>
      <c r="L343" s="81"/>
      <c r="M343" s="80">
        <f t="shared" si="20"/>
        <v>98.14607594936709</v>
      </c>
    </row>
    <row r="344" spans="1:13" ht="18.75">
      <c r="A344" s="101"/>
      <c r="B344" s="101"/>
      <c r="C344" s="56">
        <v>4110</v>
      </c>
      <c r="D344" s="58" t="s">
        <v>320</v>
      </c>
      <c r="E344" s="59"/>
      <c r="F344" s="59"/>
      <c r="G344" s="59"/>
      <c r="H344" s="59">
        <v>14850</v>
      </c>
      <c r="I344" s="59">
        <v>7296.05</v>
      </c>
      <c r="J344" s="59">
        <f t="shared" si="21"/>
        <v>49.13164983164983</v>
      </c>
      <c r="K344" s="81"/>
      <c r="L344" s="81"/>
      <c r="M344" s="80">
        <f t="shared" si="20"/>
        <v>49.13164983164983</v>
      </c>
    </row>
    <row r="345" spans="1:13" ht="18.75">
      <c r="A345" s="101"/>
      <c r="B345" s="101"/>
      <c r="C345" s="56">
        <v>4120</v>
      </c>
      <c r="D345" s="58" t="s">
        <v>329</v>
      </c>
      <c r="E345" s="59"/>
      <c r="F345" s="59"/>
      <c r="G345" s="59"/>
      <c r="H345" s="59">
        <v>2170</v>
      </c>
      <c r="I345" s="59">
        <v>576.07</v>
      </c>
      <c r="J345" s="59">
        <f t="shared" si="21"/>
        <v>26.547004608294934</v>
      </c>
      <c r="K345" s="81"/>
      <c r="L345" s="81">
        <v>1641.95</v>
      </c>
      <c r="M345" s="80">
        <f t="shared" si="20"/>
        <v>102.21290322580646</v>
      </c>
    </row>
    <row r="346" spans="1:13" ht="18.75">
      <c r="A346" s="101"/>
      <c r="B346" s="101"/>
      <c r="C346" s="56">
        <v>4210</v>
      </c>
      <c r="D346" s="58" t="s">
        <v>300</v>
      </c>
      <c r="E346" s="59"/>
      <c r="F346" s="59"/>
      <c r="G346" s="59"/>
      <c r="H346" s="59">
        <v>4500</v>
      </c>
      <c r="I346" s="59">
        <v>3589.16</v>
      </c>
      <c r="J346" s="59">
        <f t="shared" si="21"/>
        <v>79.7591111111111</v>
      </c>
      <c r="K346" s="81"/>
      <c r="L346" s="81">
        <v>234.03</v>
      </c>
      <c r="M346" s="80">
        <f t="shared" si="20"/>
        <v>84.95977777777777</v>
      </c>
    </row>
    <row r="347" spans="1:13" ht="18.75">
      <c r="A347" s="101"/>
      <c r="B347" s="101"/>
      <c r="C347" s="56">
        <v>4220</v>
      </c>
      <c r="D347" s="58" t="s">
        <v>81</v>
      </c>
      <c r="E347" s="59"/>
      <c r="F347" s="59"/>
      <c r="G347" s="59"/>
      <c r="H347" s="59">
        <v>42000</v>
      </c>
      <c r="I347" s="59">
        <v>12810.42</v>
      </c>
      <c r="J347" s="59">
        <f t="shared" si="21"/>
        <v>30.501</v>
      </c>
      <c r="K347" s="81"/>
      <c r="L347" s="81"/>
      <c r="M347" s="80">
        <f t="shared" si="20"/>
        <v>30.501</v>
      </c>
    </row>
    <row r="348" spans="1:13" ht="18.75">
      <c r="A348" s="101"/>
      <c r="B348" s="101"/>
      <c r="C348" s="56">
        <v>4280</v>
      </c>
      <c r="D348" s="58" t="s">
        <v>335</v>
      </c>
      <c r="E348" s="59"/>
      <c r="F348" s="59"/>
      <c r="G348" s="59"/>
      <c r="H348" s="59">
        <v>200</v>
      </c>
      <c r="I348" s="59">
        <v>0</v>
      </c>
      <c r="J348" s="59">
        <f t="shared" si="21"/>
        <v>0</v>
      </c>
      <c r="K348" s="81"/>
      <c r="L348" s="81"/>
      <c r="M348" s="80">
        <f t="shared" si="20"/>
        <v>0</v>
      </c>
    </row>
    <row r="349" spans="1:13" ht="18.75">
      <c r="A349" s="101"/>
      <c r="B349" s="101"/>
      <c r="C349" s="56">
        <v>4300</v>
      </c>
      <c r="D349" s="58" t="s">
        <v>301</v>
      </c>
      <c r="E349" s="59"/>
      <c r="F349" s="59"/>
      <c r="G349" s="59"/>
      <c r="H349" s="59">
        <v>261450</v>
      </c>
      <c r="I349" s="59">
        <v>119983.5</v>
      </c>
      <c r="J349" s="59">
        <f t="shared" si="21"/>
        <v>45.89156626506024</v>
      </c>
      <c r="K349" s="81"/>
      <c r="L349" s="81"/>
      <c r="M349" s="80">
        <f t="shared" si="20"/>
        <v>45.89156626506024</v>
      </c>
    </row>
    <row r="350" spans="1:13" ht="18.75">
      <c r="A350" s="101"/>
      <c r="B350" s="101"/>
      <c r="C350" s="56">
        <v>4440</v>
      </c>
      <c r="D350" s="58" t="s">
        <v>323</v>
      </c>
      <c r="E350" s="59"/>
      <c r="F350" s="59"/>
      <c r="G350" s="59"/>
      <c r="H350" s="59">
        <v>3110</v>
      </c>
      <c r="I350" s="59">
        <v>2332.41</v>
      </c>
      <c r="J350" s="59">
        <f t="shared" si="21"/>
        <v>74.99710610932475</v>
      </c>
      <c r="K350" s="81"/>
      <c r="L350" s="81"/>
      <c r="M350" s="80">
        <f t="shared" si="20"/>
        <v>74.99710610932475</v>
      </c>
    </row>
    <row r="351" spans="1:13" ht="93.75">
      <c r="A351" s="101"/>
      <c r="B351" s="101">
        <v>80150</v>
      </c>
      <c r="C351" s="54"/>
      <c r="D351" s="108" t="s">
        <v>506</v>
      </c>
      <c r="E351" s="59">
        <f>SUM(E352)</f>
        <v>750</v>
      </c>
      <c r="F351" s="59">
        <f>SUM(F352)</f>
        <v>749.95</v>
      </c>
      <c r="G351" s="59">
        <f>F351/E351*100</f>
        <v>99.99333333333334</v>
      </c>
      <c r="H351" s="59">
        <f>SUM(H352:H365)</f>
        <v>351224.79</v>
      </c>
      <c r="I351" s="59">
        <f>SUM(I352:I365)</f>
        <v>237397.98000000004</v>
      </c>
      <c r="J351" s="59">
        <f t="shared" si="21"/>
        <v>67.5914647140938</v>
      </c>
      <c r="K351" s="81"/>
      <c r="L351" s="81"/>
      <c r="M351" s="80">
        <f t="shared" si="20"/>
        <v>67.5914647140938</v>
      </c>
    </row>
    <row r="352" spans="1:13" ht="59.25" customHeight="1">
      <c r="A352" s="101"/>
      <c r="B352" s="101"/>
      <c r="C352" s="54">
        <v>2010</v>
      </c>
      <c r="D352" s="58" t="s">
        <v>359</v>
      </c>
      <c r="E352" s="59">
        <v>750</v>
      </c>
      <c r="F352" s="59">
        <v>749.95</v>
      </c>
      <c r="G352" s="59">
        <f>F352/E352*100</f>
        <v>99.99333333333334</v>
      </c>
      <c r="H352" s="59"/>
      <c r="I352" s="59"/>
      <c r="J352" s="59"/>
      <c r="K352" s="81"/>
      <c r="L352" s="81"/>
      <c r="M352" s="80"/>
    </row>
    <row r="353" spans="1:13" ht="18.75">
      <c r="A353" s="101"/>
      <c r="B353" s="101"/>
      <c r="C353" s="114">
        <v>3020</v>
      </c>
      <c r="D353" s="58" t="s">
        <v>77</v>
      </c>
      <c r="E353" s="59"/>
      <c r="F353" s="59"/>
      <c r="G353" s="59"/>
      <c r="H353" s="59">
        <v>13475</v>
      </c>
      <c r="I353" s="59">
        <v>7755.95</v>
      </c>
      <c r="J353" s="59">
        <f aca="true" t="shared" si="22" ref="J353:J365">I353/H353*100</f>
        <v>57.55807050092764</v>
      </c>
      <c r="K353" s="81"/>
      <c r="L353" s="81"/>
      <c r="M353" s="80"/>
    </row>
    <row r="354" spans="1:13" ht="18.75">
      <c r="A354" s="101"/>
      <c r="B354" s="101"/>
      <c r="C354" s="56">
        <v>4010</v>
      </c>
      <c r="D354" s="58" t="s">
        <v>318</v>
      </c>
      <c r="E354" s="59"/>
      <c r="F354" s="59"/>
      <c r="G354" s="59"/>
      <c r="H354" s="59">
        <v>245698</v>
      </c>
      <c r="I354" s="59">
        <v>177949.99</v>
      </c>
      <c r="J354" s="59">
        <f t="shared" si="22"/>
        <v>72.42630790645426</v>
      </c>
      <c r="K354" s="81"/>
      <c r="L354" s="81"/>
      <c r="M354" s="80"/>
    </row>
    <row r="355" spans="1:13" ht="18.75">
      <c r="A355" s="101"/>
      <c r="B355" s="101"/>
      <c r="C355" s="56">
        <v>4040</v>
      </c>
      <c r="D355" s="58" t="s">
        <v>319</v>
      </c>
      <c r="E355" s="59"/>
      <c r="F355" s="59"/>
      <c r="G355" s="59"/>
      <c r="H355" s="59">
        <v>9000</v>
      </c>
      <c r="I355" s="59">
        <v>8325.6</v>
      </c>
      <c r="J355" s="59">
        <f t="shared" si="22"/>
        <v>92.50666666666667</v>
      </c>
      <c r="K355" s="81"/>
      <c r="L355" s="81"/>
      <c r="M355" s="80"/>
    </row>
    <row r="356" spans="1:13" ht="18.75">
      <c r="A356" s="101"/>
      <c r="B356" s="101"/>
      <c r="C356" s="56">
        <v>4110</v>
      </c>
      <c r="D356" s="58" t="s">
        <v>320</v>
      </c>
      <c r="E356" s="59"/>
      <c r="F356" s="59"/>
      <c r="G356" s="59"/>
      <c r="H356" s="59">
        <v>45710</v>
      </c>
      <c r="I356" s="59">
        <v>29914.1</v>
      </c>
      <c r="J356" s="59">
        <f t="shared" si="22"/>
        <v>65.4432290527237</v>
      </c>
      <c r="K356" s="81"/>
      <c r="L356" s="81"/>
      <c r="M356" s="80"/>
    </row>
    <row r="357" spans="1:13" ht="18.75">
      <c r="A357" s="101"/>
      <c r="B357" s="101"/>
      <c r="C357" s="56">
        <v>4120</v>
      </c>
      <c r="D357" s="58" t="s">
        <v>329</v>
      </c>
      <c r="E357" s="59"/>
      <c r="F357" s="59"/>
      <c r="G357" s="59"/>
      <c r="H357" s="59">
        <v>7290</v>
      </c>
      <c r="I357" s="59">
        <v>3881.77</v>
      </c>
      <c r="J357" s="59">
        <f t="shared" si="22"/>
        <v>53.24787379972565</v>
      </c>
      <c r="K357" s="81"/>
      <c r="L357" s="81"/>
      <c r="M357" s="80"/>
    </row>
    <row r="358" spans="1:13" ht="18.75">
      <c r="A358" s="101"/>
      <c r="B358" s="101"/>
      <c r="C358" s="56">
        <v>4210</v>
      </c>
      <c r="D358" s="58" t="s">
        <v>300</v>
      </c>
      <c r="E358" s="59"/>
      <c r="F358" s="59"/>
      <c r="G358" s="59"/>
      <c r="H358" s="59">
        <v>4565.9</v>
      </c>
      <c r="I358" s="59">
        <v>189</v>
      </c>
      <c r="J358" s="59">
        <f t="shared" si="22"/>
        <v>4.139381063974244</v>
      </c>
      <c r="K358" s="81"/>
      <c r="L358" s="81"/>
      <c r="M358" s="80"/>
    </row>
    <row r="359" spans="1:13" ht="18.75">
      <c r="A359" s="101"/>
      <c r="B359" s="101"/>
      <c r="C359" s="114">
        <v>4240</v>
      </c>
      <c r="D359" s="58" t="s">
        <v>78</v>
      </c>
      <c r="E359" s="59"/>
      <c r="F359" s="59"/>
      <c r="G359" s="59"/>
      <c r="H359" s="59">
        <v>4869.79</v>
      </c>
      <c r="I359" s="59">
        <v>1801</v>
      </c>
      <c r="J359" s="59">
        <f t="shared" si="22"/>
        <v>36.983114261600605</v>
      </c>
      <c r="K359" s="81"/>
      <c r="L359" s="81"/>
      <c r="M359" s="80"/>
    </row>
    <row r="360" spans="1:13" ht="18.75">
      <c r="A360" s="101"/>
      <c r="B360" s="101"/>
      <c r="C360" s="114">
        <v>4260</v>
      </c>
      <c r="D360" s="58" t="s">
        <v>322</v>
      </c>
      <c r="E360" s="59"/>
      <c r="F360" s="59"/>
      <c r="G360" s="59"/>
      <c r="H360" s="59">
        <v>5300</v>
      </c>
      <c r="I360" s="59">
        <v>2220.7</v>
      </c>
      <c r="J360" s="59">
        <f t="shared" si="22"/>
        <v>41.9</v>
      </c>
      <c r="K360" s="81"/>
      <c r="L360" s="81"/>
      <c r="M360" s="80"/>
    </row>
    <row r="361" spans="1:13" ht="18.75">
      <c r="A361" s="101"/>
      <c r="B361" s="101"/>
      <c r="C361" s="56">
        <v>4280</v>
      </c>
      <c r="D361" s="58" t="s">
        <v>335</v>
      </c>
      <c r="E361" s="59"/>
      <c r="F361" s="59"/>
      <c r="G361" s="59"/>
      <c r="H361" s="59">
        <v>450</v>
      </c>
      <c r="I361" s="59">
        <v>0</v>
      </c>
      <c r="J361" s="59">
        <f t="shared" si="22"/>
        <v>0</v>
      </c>
      <c r="K361" s="81"/>
      <c r="L361" s="81"/>
      <c r="M361" s="80"/>
    </row>
    <row r="362" spans="1:13" ht="18.75">
      <c r="A362" s="101"/>
      <c r="B362" s="101"/>
      <c r="C362" s="56">
        <v>4300</v>
      </c>
      <c r="D362" s="58" t="s">
        <v>301</v>
      </c>
      <c r="E362" s="59"/>
      <c r="F362" s="59"/>
      <c r="G362" s="59"/>
      <c r="H362" s="59">
        <v>1000</v>
      </c>
      <c r="I362" s="59">
        <v>86.98</v>
      </c>
      <c r="J362" s="59">
        <f t="shared" si="22"/>
        <v>8.698</v>
      </c>
      <c r="K362" s="81"/>
      <c r="L362" s="81"/>
      <c r="M362" s="80"/>
    </row>
    <row r="363" spans="1:13" ht="18.75">
      <c r="A363" s="101"/>
      <c r="B363" s="101"/>
      <c r="C363" s="56">
        <v>4410</v>
      </c>
      <c r="D363" s="58" t="s">
        <v>330</v>
      </c>
      <c r="E363" s="59"/>
      <c r="F363" s="59"/>
      <c r="G363" s="59"/>
      <c r="H363" s="59">
        <v>9000</v>
      </c>
      <c r="I363" s="59">
        <v>1915.2</v>
      </c>
      <c r="J363" s="59">
        <f t="shared" si="22"/>
        <v>21.28</v>
      </c>
      <c r="K363" s="81"/>
      <c r="L363" s="81"/>
      <c r="M363" s="80"/>
    </row>
    <row r="364" spans="1:13" ht="18.75">
      <c r="A364" s="101"/>
      <c r="B364" s="101"/>
      <c r="C364" s="56">
        <v>4440</v>
      </c>
      <c r="D364" s="58" t="s">
        <v>323</v>
      </c>
      <c r="E364" s="59"/>
      <c r="F364" s="59"/>
      <c r="G364" s="59"/>
      <c r="H364" s="59">
        <v>4445</v>
      </c>
      <c r="I364" s="59">
        <v>3327.69</v>
      </c>
      <c r="J364" s="59">
        <f t="shared" si="22"/>
        <v>74.86366704161979</v>
      </c>
      <c r="K364" s="81"/>
      <c r="L364" s="81"/>
      <c r="M364" s="80"/>
    </row>
    <row r="365" spans="1:13" ht="18.75">
      <c r="A365" s="101"/>
      <c r="B365" s="101"/>
      <c r="C365" s="114">
        <v>4700</v>
      </c>
      <c r="D365" s="58" t="s">
        <v>336</v>
      </c>
      <c r="E365" s="59"/>
      <c r="F365" s="59"/>
      <c r="G365" s="59"/>
      <c r="H365" s="59">
        <v>421.1</v>
      </c>
      <c r="I365" s="59">
        <v>30</v>
      </c>
      <c r="J365" s="59">
        <f t="shared" si="22"/>
        <v>7.124198527665637</v>
      </c>
      <c r="K365" s="81"/>
      <c r="L365" s="81"/>
      <c r="M365" s="80"/>
    </row>
    <row r="366" spans="1:13" ht="18.75">
      <c r="A366" s="101"/>
      <c r="B366" s="101">
        <v>80195</v>
      </c>
      <c r="C366" s="56"/>
      <c r="D366" s="58" t="s">
        <v>296</v>
      </c>
      <c r="E366" s="59"/>
      <c r="F366" s="59"/>
      <c r="G366" s="59"/>
      <c r="H366" s="59">
        <f>SUM(H367:H368)</f>
        <v>49000</v>
      </c>
      <c r="I366" s="59">
        <f>SUM(I367:I368)</f>
        <v>32132.01</v>
      </c>
      <c r="J366" s="59">
        <f>I366/H366*100</f>
        <v>65.57553061224489</v>
      </c>
      <c r="K366" s="81"/>
      <c r="L366" s="81"/>
      <c r="M366" s="80"/>
    </row>
    <row r="367" spans="1:13" ht="18.75">
      <c r="A367" s="101"/>
      <c r="B367" s="101"/>
      <c r="C367" s="56">
        <v>4300</v>
      </c>
      <c r="D367" s="58" t="s">
        <v>301</v>
      </c>
      <c r="E367" s="59"/>
      <c r="F367" s="59"/>
      <c r="G367" s="59"/>
      <c r="H367" s="59">
        <v>6000</v>
      </c>
      <c r="I367" s="59">
        <v>0</v>
      </c>
      <c r="J367" s="59"/>
      <c r="K367" s="81"/>
      <c r="L367" s="81"/>
      <c r="M367" s="80"/>
    </row>
    <row r="368" spans="1:13" ht="18.75">
      <c r="A368" s="101"/>
      <c r="B368" s="101"/>
      <c r="C368" s="56">
        <v>4440</v>
      </c>
      <c r="D368" s="58" t="s">
        <v>323</v>
      </c>
      <c r="E368" s="59"/>
      <c r="F368" s="59"/>
      <c r="G368" s="59"/>
      <c r="H368" s="59">
        <v>43000</v>
      </c>
      <c r="I368" s="59">
        <v>32132.01</v>
      </c>
      <c r="J368" s="59">
        <f>I368/H368*100</f>
        <v>74.7256046511628</v>
      </c>
      <c r="K368" s="81"/>
      <c r="L368" s="81"/>
      <c r="M368" s="80"/>
    </row>
    <row r="369" spans="1:13" ht="18.75">
      <c r="A369" s="115">
        <v>851</v>
      </c>
      <c r="B369" s="101"/>
      <c r="C369" s="54"/>
      <c r="D369" s="102" t="s">
        <v>86</v>
      </c>
      <c r="E369" s="119"/>
      <c r="F369" s="119"/>
      <c r="G369" s="118"/>
      <c r="H369" s="119">
        <f>SUM(H370,H372)</f>
        <v>76426</v>
      </c>
      <c r="I369" s="119">
        <f>SUM(I370,I372)</f>
        <v>11455.1</v>
      </c>
      <c r="J369" s="118">
        <f>I369/H369*100</f>
        <v>14.988485593907832</v>
      </c>
      <c r="K369" s="81"/>
      <c r="L369" s="129">
        <f>SUM(L370+L372)</f>
        <v>883.64</v>
      </c>
      <c r="M369" s="80">
        <f t="shared" si="20"/>
        <v>16.144688980189986</v>
      </c>
    </row>
    <row r="370" spans="1:13" ht="18.75">
      <c r="A370" s="115"/>
      <c r="B370" s="101">
        <v>85153</v>
      </c>
      <c r="C370" s="54"/>
      <c r="D370" s="106" t="s">
        <v>87</v>
      </c>
      <c r="E370" s="59"/>
      <c r="F370" s="59"/>
      <c r="G370" s="59"/>
      <c r="H370" s="116">
        <f>SUM(H371)</f>
        <v>5000</v>
      </c>
      <c r="I370" s="116">
        <f>SUM(I371)</f>
        <v>0</v>
      </c>
      <c r="J370" s="59">
        <f>I370/H370*100</f>
        <v>0</v>
      </c>
      <c r="K370" s="81"/>
      <c r="L370" s="130">
        <v>0</v>
      </c>
      <c r="M370" s="80">
        <f t="shared" si="20"/>
        <v>0</v>
      </c>
    </row>
    <row r="371" spans="1:13" ht="18.75">
      <c r="A371" s="115"/>
      <c r="B371" s="101"/>
      <c r="C371" s="54">
        <v>4300</v>
      </c>
      <c r="D371" s="58" t="s">
        <v>301</v>
      </c>
      <c r="E371" s="59"/>
      <c r="F371" s="59"/>
      <c r="G371" s="59"/>
      <c r="H371" s="116">
        <v>5000</v>
      </c>
      <c r="I371" s="116">
        <v>0</v>
      </c>
      <c r="J371" s="59">
        <f aca="true" t="shared" si="23" ref="J371:J384">I371/H371*100</f>
        <v>0</v>
      </c>
      <c r="K371" s="81"/>
      <c r="L371" s="81"/>
      <c r="M371" s="80">
        <f t="shared" si="20"/>
        <v>0</v>
      </c>
    </row>
    <row r="372" spans="1:13" ht="18.75">
      <c r="A372" s="101"/>
      <c r="B372" s="101">
        <v>85154</v>
      </c>
      <c r="C372" s="54"/>
      <c r="D372" s="60" t="s">
        <v>88</v>
      </c>
      <c r="E372" s="59"/>
      <c r="F372" s="59"/>
      <c r="G372" s="59"/>
      <c r="H372" s="59">
        <f>SUM(H373:H380)</f>
        <v>71426</v>
      </c>
      <c r="I372" s="59">
        <f>SUM(I373:I380)</f>
        <v>11455.1</v>
      </c>
      <c r="J372" s="59">
        <f t="shared" si="23"/>
        <v>16.03771735782488</v>
      </c>
      <c r="K372" s="81"/>
      <c r="L372" s="128">
        <f>SUM(L373:L380)</f>
        <v>883.64</v>
      </c>
      <c r="M372" s="80">
        <f t="shared" si="20"/>
        <v>17.274857894884217</v>
      </c>
    </row>
    <row r="373" spans="1:13" ht="18.75">
      <c r="A373" s="101"/>
      <c r="B373" s="101"/>
      <c r="C373" s="54">
        <v>3030</v>
      </c>
      <c r="D373" s="108" t="s">
        <v>332</v>
      </c>
      <c r="E373" s="59"/>
      <c r="F373" s="59"/>
      <c r="G373" s="59"/>
      <c r="H373" s="59">
        <v>1000</v>
      </c>
      <c r="I373" s="59">
        <v>0</v>
      </c>
      <c r="J373" s="59">
        <f t="shared" si="23"/>
        <v>0</v>
      </c>
      <c r="K373" s="81"/>
      <c r="L373" s="81"/>
      <c r="M373" s="80">
        <f t="shared" si="20"/>
        <v>0</v>
      </c>
    </row>
    <row r="374" spans="1:13" ht="18.75">
      <c r="A374" s="101"/>
      <c r="B374" s="101"/>
      <c r="C374" s="54">
        <v>4110</v>
      </c>
      <c r="D374" s="58" t="s">
        <v>320</v>
      </c>
      <c r="E374" s="59"/>
      <c r="F374" s="59"/>
      <c r="G374" s="59"/>
      <c r="H374" s="59">
        <v>10020</v>
      </c>
      <c r="I374" s="59">
        <v>2692</v>
      </c>
      <c r="J374" s="59">
        <f t="shared" si="23"/>
        <v>26.86626746506986</v>
      </c>
      <c r="K374" s="81"/>
      <c r="L374" s="81">
        <v>143.64</v>
      </c>
      <c r="M374" s="80">
        <f t="shared" si="20"/>
        <v>28.299800399201597</v>
      </c>
    </row>
    <row r="375" spans="1:13" ht="18.75">
      <c r="A375" s="101"/>
      <c r="B375" s="101"/>
      <c r="C375" s="54">
        <v>4210</v>
      </c>
      <c r="D375" s="58" t="s">
        <v>300</v>
      </c>
      <c r="E375" s="59"/>
      <c r="F375" s="59"/>
      <c r="G375" s="59"/>
      <c r="H375" s="59">
        <v>6400</v>
      </c>
      <c r="I375" s="59">
        <v>2133.1</v>
      </c>
      <c r="J375" s="59">
        <f t="shared" si="23"/>
        <v>33.3296875</v>
      </c>
      <c r="K375" s="81"/>
      <c r="L375" s="81"/>
      <c r="M375" s="80">
        <f t="shared" si="20"/>
        <v>33.3296875</v>
      </c>
    </row>
    <row r="376" spans="1:13" ht="18.75">
      <c r="A376" s="101"/>
      <c r="B376" s="101"/>
      <c r="C376" s="114">
        <v>4260</v>
      </c>
      <c r="D376" s="58" t="s">
        <v>322</v>
      </c>
      <c r="E376" s="59"/>
      <c r="F376" s="59"/>
      <c r="G376" s="59"/>
      <c r="H376" s="59">
        <v>2000</v>
      </c>
      <c r="I376" s="59">
        <v>0</v>
      </c>
      <c r="J376" s="59">
        <f t="shared" si="23"/>
        <v>0</v>
      </c>
      <c r="K376" s="81"/>
      <c r="L376" s="81"/>
      <c r="M376" s="80">
        <f t="shared" si="20"/>
        <v>0</v>
      </c>
    </row>
    <row r="377" spans="1:13" ht="18.75">
      <c r="A377" s="101"/>
      <c r="B377" s="101"/>
      <c r="C377" s="54">
        <v>4300</v>
      </c>
      <c r="D377" s="58" t="s">
        <v>301</v>
      </c>
      <c r="E377" s="59"/>
      <c r="F377" s="59"/>
      <c r="G377" s="59"/>
      <c r="H377" s="59">
        <v>45006</v>
      </c>
      <c r="I377" s="59">
        <v>6250</v>
      </c>
      <c r="J377" s="59">
        <f t="shared" si="23"/>
        <v>13.8870372839177</v>
      </c>
      <c r="K377" s="81"/>
      <c r="L377" s="81">
        <v>740</v>
      </c>
      <c r="M377" s="80">
        <f t="shared" si="20"/>
        <v>15.531262498333556</v>
      </c>
    </row>
    <row r="378" spans="1:13" ht="18.75">
      <c r="A378" s="101"/>
      <c r="B378" s="101"/>
      <c r="C378" s="56">
        <v>4430</v>
      </c>
      <c r="D378" s="58" t="s">
        <v>303</v>
      </c>
      <c r="E378" s="59"/>
      <c r="F378" s="59"/>
      <c r="G378" s="59"/>
      <c r="H378" s="59">
        <v>1500</v>
      </c>
      <c r="I378" s="59">
        <v>0</v>
      </c>
      <c r="J378" s="59">
        <f t="shared" si="23"/>
        <v>0</v>
      </c>
      <c r="K378" s="81"/>
      <c r="L378" s="81"/>
      <c r="M378" s="80">
        <f t="shared" si="20"/>
        <v>0</v>
      </c>
    </row>
    <row r="379" spans="1:13" ht="18.75">
      <c r="A379" s="101"/>
      <c r="B379" s="101"/>
      <c r="C379" s="56">
        <v>4610</v>
      </c>
      <c r="D379" s="58" t="s">
        <v>76</v>
      </c>
      <c r="E379" s="59"/>
      <c r="F379" s="59"/>
      <c r="G379" s="59"/>
      <c r="H379" s="59">
        <v>4000</v>
      </c>
      <c r="I379" s="59">
        <v>80</v>
      </c>
      <c r="J379" s="59">
        <f t="shared" si="23"/>
        <v>2</v>
      </c>
      <c r="K379" s="81"/>
      <c r="L379" s="81"/>
      <c r="M379" s="80">
        <f t="shared" si="20"/>
        <v>2</v>
      </c>
    </row>
    <row r="380" spans="1:13" ht="18.75">
      <c r="A380" s="101"/>
      <c r="B380" s="101"/>
      <c r="C380" s="54">
        <v>4700</v>
      </c>
      <c r="D380" s="58" t="s">
        <v>336</v>
      </c>
      <c r="E380" s="59"/>
      <c r="F380" s="59"/>
      <c r="G380" s="59"/>
      <c r="H380" s="59">
        <v>1500</v>
      </c>
      <c r="I380" s="59">
        <v>300</v>
      </c>
      <c r="J380" s="59">
        <f t="shared" si="23"/>
        <v>20</v>
      </c>
      <c r="K380" s="81"/>
      <c r="L380" s="81"/>
      <c r="M380" s="80">
        <f t="shared" si="20"/>
        <v>20</v>
      </c>
    </row>
    <row r="381" spans="1:13" ht="18.75">
      <c r="A381" s="102">
        <v>852</v>
      </c>
      <c r="B381" s="101"/>
      <c r="C381" s="54"/>
      <c r="D381" s="102" t="s">
        <v>89</v>
      </c>
      <c r="E381" s="103">
        <f>SUM(E384,E391,E398,E417,E421,E424,E428,E432,E451)</f>
        <v>5965410.1</v>
      </c>
      <c r="F381" s="103">
        <f>SUM(F384,F391,F398,F417,F421,F424,F428,F432,F451)</f>
        <v>2481543.8299999996</v>
      </c>
      <c r="G381" s="103">
        <f>F381/E381*100</f>
        <v>41.59888068718025</v>
      </c>
      <c r="H381" s="103">
        <f>SUM(H382,H384,H387,H391,H398,H417,H421,H424,H428,H432,H451)</f>
        <v>6424583.1</v>
      </c>
      <c r="I381" s="103">
        <f>SUM(I382,I384,I387,I391,I398,I417,I421,I424,I428,I432,I451)</f>
        <v>2646264.11</v>
      </c>
      <c r="J381" s="103">
        <f t="shared" si="23"/>
        <v>41.189662719126474</v>
      </c>
      <c r="K381" s="81"/>
      <c r="L381" s="127">
        <f>SUM(L382+L384+L391+L398+L417+L421+L424+L428+L432+L451)</f>
        <v>3447.1000000000004</v>
      </c>
      <c r="M381" s="80">
        <f t="shared" si="20"/>
        <v>41.24331756250456</v>
      </c>
    </row>
    <row r="382" spans="1:13" ht="18.75">
      <c r="A382" s="102"/>
      <c r="B382" s="101">
        <v>85202</v>
      </c>
      <c r="C382" s="54"/>
      <c r="D382" s="106" t="s">
        <v>90</v>
      </c>
      <c r="E382" s="103"/>
      <c r="F382" s="103"/>
      <c r="G382" s="103"/>
      <c r="H382" s="59">
        <f>SUM(H383)</f>
        <v>70000</v>
      </c>
      <c r="I382" s="59">
        <f>SUM(I383)</f>
        <v>25146.52</v>
      </c>
      <c r="J382" s="59">
        <f t="shared" si="23"/>
        <v>35.9236</v>
      </c>
      <c r="K382" s="81"/>
      <c r="L382" s="128">
        <f>SUM(L383)</f>
        <v>0</v>
      </c>
      <c r="M382" s="80">
        <f t="shared" si="20"/>
        <v>35.9236</v>
      </c>
    </row>
    <row r="383" spans="1:13" ht="18.75">
      <c r="A383" s="102"/>
      <c r="B383" s="101"/>
      <c r="C383" s="54">
        <v>4300</v>
      </c>
      <c r="D383" s="58" t="s">
        <v>301</v>
      </c>
      <c r="E383" s="103"/>
      <c r="F383" s="103"/>
      <c r="G383" s="103"/>
      <c r="H383" s="59">
        <v>70000</v>
      </c>
      <c r="I383" s="59">
        <v>25146.52</v>
      </c>
      <c r="J383" s="59">
        <f t="shared" si="23"/>
        <v>35.9236</v>
      </c>
      <c r="K383" s="81"/>
      <c r="L383" s="81"/>
      <c r="M383" s="80">
        <f t="shared" si="20"/>
        <v>35.9236</v>
      </c>
    </row>
    <row r="384" spans="1:13" ht="18.75">
      <c r="A384" s="101"/>
      <c r="B384" s="101">
        <v>85203</v>
      </c>
      <c r="C384" s="54"/>
      <c r="D384" s="60" t="s">
        <v>91</v>
      </c>
      <c r="E384" s="59">
        <f>SUM(E385:E385)</f>
        <v>475687</v>
      </c>
      <c r="F384" s="59">
        <f>SUM(F385:F385)</f>
        <v>244054</v>
      </c>
      <c r="G384" s="59">
        <f>F384/E384*100</f>
        <v>51.305585395438605</v>
      </c>
      <c r="H384" s="59">
        <f>SUM(H386:H386)</f>
        <v>475687</v>
      </c>
      <c r="I384" s="59">
        <f>SUM(I386:I386)</f>
        <v>244054</v>
      </c>
      <c r="J384" s="59">
        <f t="shared" si="23"/>
        <v>51.305585395438605</v>
      </c>
      <c r="K384" s="81"/>
      <c r="L384" s="128">
        <f>SUM(L386:L386)</f>
        <v>0</v>
      </c>
      <c r="M384" s="80">
        <f t="shared" si="20"/>
        <v>51.305585395438605</v>
      </c>
    </row>
    <row r="385" spans="1:13" ht="54.75" customHeight="1">
      <c r="A385" s="101"/>
      <c r="B385" s="101"/>
      <c r="C385" s="54">
        <v>2010</v>
      </c>
      <c r="D385" s="58" t="s">
        <v>359</v>
      </c>
      <c r="E385" s="59">
        <v>475687</v>
      </c>
      <c r="F385" s="59">
        <v>244054</v>
      </c>
      <c r="G385" s="59">
        <f>F385/E385*100</f>
        <v>51.305585395438605</v>
      </c>
      <c r="H385" s="59"/>
      <c r="I385" s="59"/>
      <c r="J385" s="59"/>
      <c r="K385" s="81"/>
      <c r="L385" s="131"/>
      <c r="M385" s="80"/>
    </row>
    <row r="386" spans="1:13" ht="39" customHeight="1">
      <c r="A386" s="101"/>
      <c r="B386" s="101"/>
      <c r="C386" s="54">
        <v>2580</v>
      </c>
      <c r="D386" s="58" t="s">
        <v>236</v>
      </c>
      <c r="E386" s="59"/>
      <c r="F386" s="59"/>
      <c r="G386" s="59"/>
      <c r="H386" s="59">
        <v>475687</v>
      </c>
      <c r="I386" s="59">
        <v>244054</v>
      </c>
      <c r="J386" s="59">
        <f>I386/H386*100</f>
        <v>51.305585395438605</v>
      </c>
      <c r="K386" s="81"/>
      <c r="L386" s="131"/>
      <c r="M386" s="80">
        <f t="shared" si="20"/>
        <v>51.305585395438605</v>
      </c>
    </row>
    <row r="387" spans="1:13" ht="18.75" customHeight="1">
      <c r="A387" s="101"/>
      <c r="B387" s="101">
        <v>85206</v>
      </c>
      <c r="C387" s="54"/>
      <c r="D387" s="58" t="s">
        <v>372</v>
      </c>
      <c r="E387" s="59"/>
      <c r="F387" s="59"/>
      <c r="G387" s="59"/>
      <c r="H387" s="59">
        <f>SUM(H388:H390)</f>
        <v>1955</v>
      </c>
      <c r="I387" s="59">
        <f>SUM(I388:I390)</f>
        <v>1908.43</v>
      </c>
      <c r="J387" s="59">
        <f>I387/H387*100</f>
        <v>97.61790281329924</v>
      </c>
      <c r="K387" s="81"/>
      <c r="L387" s="131"/>
      <c r="M387" s="80"/>
    </row>
    <row r="388" spans="1:13" ht="18.75" customHeight="1">
      <c r="A388" s="101"/>
      <c r="B388" s="101"/>
      <c r="C388" s="56">
        <v>4040</v>
      </c>
      <c r="D388" s="58" t="s">
        <v>318</v>
      </c>
      <c r="E388" s="59"/>
      <c r="F388" s="59"/>
      <c r="G388" s="59"/>
      <c r="H388" s="59">
        <v>1615</v>
      </c>
      <c r="I388" s="59">
        <v>1609.79</v>
      </c>
      <c r="J388" s="59">
        <f>I388/H388*100</f>
        <v>99.67739938080496</v>
      </c>
      <c r="K388" s="81"/>
      <c r="L388" s="131"/>
      <c r="M388" s="80"/>
    </row>
    <row r="389" spans="1:13" ht="18.75" customHeight="1">
      <c r="A389" s="101"/>
      <c r="B389" s="101"/>
      <c r="C389" s="56">
        <v>4110</v>
      </c>
      <c r="D389" s="58" t="s">
        <v>319</v>
      </c>
      <c r="E389" s="59"/>
      <c r="F389" s="59"/>
      <c r="G389" s="59"/>
      <c r="H389" s="59">
        <v>300</v>
      </c>
      <c r="I389" s="59">
        <v>290.73</v>
      </c>
      <c r="J389" s="59">
        <f>I389/H389*100</f>
        <v>96.91000000000001</v>
      </c>
      <c r="K389" s="81"/>
      <c r="L389" s="131"/>
      <c r="M389" s="80"/>
    </row>
    <row r="390" spans="1:13" ht="17.25" customHeight="1">
      <c r="A390" s="101"/>
      <c r="B390" s="101"/>
      <c r="C390" s="56">
        <v>4120</v>
      </c>
      <c r="D390" s="58" t="s">
        <v>320</v>
      </c>
      <c r="E390" s="59"/>
      <c r="F390" s="59"/>
      <c r="G390" s="59"/>
      <c r="H390" s="59">
        <v>40</v>
      </c>
      <c r="I390" s="59">
        <v>7.91</v>
      </c>
      <c r="J390" s="59">
        <f>I390/H390*100</f>
        <v>19.775000000000002</v>
      </c>
      <c r="K390" s="81"/>
      <c r="L390" s="131"/>
      <c r="M390" s="80"/>
    </row>
    <row r="391" spans="1:13" ht="18.75">
      <c r="A391" s="101"/>
      <c r="B391" s="101">
        <v>85211</v>
      </c>
      <c r="C391" s="56"/>
      <c r="D391" s="106" t="s">
        <v>364</v>
      </c>
      <c r="E391" s="59">
        <f>SUM(E392)</f>
        <v>3011259</v>
      </c>
      <c r="F391" s="59">
        <f>SUM(F392)</f>
        <v>941724</v>
      </c>
      <c r="G391" s="59">
        <f>F391/E391*100</f>
        <v>31.27343081415448</v>
      </c>
      <c r="H391" s="59">
        <f>SUM(H393:H397)</f>
        <v>3011259</v>
      </c>
      <c r="I391" s="59">
        <f>SUM(I393:I397)</f>
        <v>941101.47</v>
      </c>
      <c r="J391" s="59">
        <f aca="true" t="shared" si="24" ref="J391:J397">I391/H391*100</f>
        <v>31.252757401472277</v>
      </c>
      <c r="K391" s="81"/>
      <c r="L391" s="128">
        <f>SUM(L393:L397)</f>
        <v>0</v>
      </c>
      <c r="M391" s="80">
        <f t="shared" si="20"/>
        <v>31.252757401472277</v>
      </c>
    </row>
    <row r="392" spans="1:13" ht="56.25">
      <c r="A392" s="101"/>
      <c r="B392" s="101"/>
      <c r="C392" s="54">
        <v>2060</v>
      </c>
      <c r="D392" s="58" t="s">
        <v>365</v>
      </c>
      <c r="E392" s="59">
        <v>3011259</v>
      </c>
      <c r="F392" s="59">
        <v>941724</v>
      </c>
      <c r="G392" s="59">
        <f>F392/E392*100</f>
        <v>31.27343081415448</v>
      </c>
      <c r="H392" s="59"/>
      <c r="I392" s="59"/>
      <c r="J392" s="59"/>
      <c r="K392" s="81"/>
      <c r="L392" s="128"/>
      <c r="M392" s="80"/>
    </row>
    <row r="393" spans="1:13" ht="18.75">
      <c r="A393" s="101"/>
      <c r="B393" s="101"/>
      <c r="C393" s="54">
        <v>3110</v>
      </c>
      <c r="D393" s="58" t="s">
        <v>92</v>
      </c>
      <c r="E393" s="59"/>
      <c r="F393" s="59"/>
      <c r="G393" s="59"/>
      <c r="H393" s="59">
        <v>2951033.82</v>
      </c>
      <c r="I393" s="59">
        <v>922930.6</v>
      </c>
      <c r="J393" s="59">
        <f t="shared" si="24"/>
        <v>31.274822868685387</v>
      </c>
      <c r="K393" s="81"/>
      <c r="L393" s="81"/>
      <c r="M393" s="80">
        <f t="shared" si="20"/>
        <v>31.274822868685387</v>
      </c>
    </row>
    <row r="394" spans="1:13" ht="18.75">
      <c r="A394" s="101"/>
      <c r="B394" s="101"/>
      <c r="C394" s="56">
        <v>4010</v>
      </c>
      <c r="D394" s="58" t="s">
        <v>318</v>
      </c>
      <c r="E394" s="59"/>
      <c r="F394" s="59"/>
      <c r="G394" s="59"/>
      <c r="H394" s="59">
        <v>37530</v>
      </c>
      <c r="I394" s="59">
        <v>9578.19</v>
      </c>
      <c r="J394" s="59">
        <f t="shared" si="24"/>
        <v>25.521422861710636</v>
      </c>
      <c r="K394" s="81"/>
      <c r="L394" s="81"/>
      <c r="M394" s="80"/>
    </row>
    <row r="395" spans="1:13" ht="18.75">
      <c r="A395" s="101"/>
      <c r="B395" s="101"/>
      <c r="C395" s="54">
        <v>4110</v>
      </c>
      <c r="D395" s="58" t="s">
        <v>302</v>
      </c>
      <c r="E395" s="59"/>
      <c r="F395" s="59"/>
      <c r="G395" s="59"/>
      <c r="H395" s="59">
        <v>6778</v>
      </c>
      <c r="I395" s="59">
        <v>2004.66</v>
      </c>
      <c r="J395" s="59">
        <f t="shared" si="24"/>
        <v>29.575981115373267</v>
      </c>
      <c r="K395" s="81"/>
      <c r="L395" s="81"/>
      <c r="M395" s="80">
        <f t="shared" si="20"/>
        <v>29.575981115373267</v>
      </c>
    </row>
    <row r="396" spans="1:13" ht="18.75">
      <c r="A396" s="101"/>
      <c r="B396" s="101"/>
      <c r="C396" s="54">
        <v>4120</v>
      </c>
      <c r="D396" s="58" t="s">
        <v>329</v>
      </c>
      <c r="E396" s="59"/>
      <c r="F396" s="59"/>
      <c r="G396" s="59"/>
      <c r="H396" s="59">
        <v>917.18</v>
      </c>
      <c r="I396" s="59">
        <v>139.65</v>
      </c>
      <c r="J396" s="59">
        <f t="shared" si="24"/>
        <v>15.226018883970433</v>
      </c>
      <c r="K396" s="81"/>
      <c r="L396" s="81"/>
      <c r="M396" s="80">
        <f t="shared" si="20"/>
        <v>15.226018883970433</v>
      </c>
    </row>
    <row r="397" spans="1:13" ht="18.75">
      <c r="A397" s="101"/>
      <c r="B397" s="101"/>
      <c r="C397" s="54">
        <v>4210</v>
      </c>
      <c r="D397" s="58" t="s">
        <v>300</v>
      </c>
      <c r="E397" s="59"/>
      <c r="F397" s="59"/>
      <c r="G397" s="59"/>
      <c r="H397" s="59">
        <v>15000</v>
      </c>
      <c r="I397" s="59">
        <v>6448.37</v>
      </c>
      <c r="J397" s="59">
        <f t="shared" si="24"/>
        <v>42.989133333333335</v>
      </c>
      <c r="K397" s="81"/>
      <c r="L397" s="81"/>
      <c r="M397" s="80"/>
    </row>
    <row r="398" spans="1:13" ht="37.5" customHeight="1">
      <c r="A398" s="101"/>
      <c r="B398" s="101">
        <v>85212</v>
      </c>
      <c r="C398" s="107"/>
      <c r="D398" s="60" t="s">
        <v>148</v>
      </c>
      <c r="E398" s="59">
        <f>SUM(E399:E412)</f>
        <v>2250896</v>
      </c>
      <c r="F398" s="59">
        <f>SUM(F399:F412)</f>
        <v>1130702.3</v>
      </c>
      <c r="G398" s="59">
        <f>F398/E398*100</f>
        <v>50.23343148683902</v>
      </c>
      <c r="H398" s="59">
        <f>SUM(H404:H416)</f>
        <v>2255255</v>
      </c>
      <c r="I398" s="59">
        <f>SUM(I404:I416)</f>
        <v>1098905.0699999998</v>
      </c>
      <c r="J398" s="59">
        <f>I398/H398*100</f>
        <v>48.726422067571065</v>
      </c>
      <c r="K398" s="81"/>
      <c r="L398" s="128">
        <f>SUM(L404:L416)</f>
        <v>1952.93</v>
      </c>
      <c r="M398" s="80">
        <f t="shared" si="20"/>
        <v>48.81301670986207</v>
      </c>
    </row>
    <row r="399" spans="1:13" ht="56.25" customHeight="1">
      <c r="A399" s="101"/>
      <c r="B399" s="101"/>
      <c r="C399" s="107">
        <v>900</v>
      </c>
      <c r="D399" s="58" t="s">
        <v>168</v>
      </c>
      <c r="E399" s="59">
        <v>3000</v>
      </c>
      <c r="F399" s="59">
        <v>217.8</v>
      </c>
      <c r="G399" s="59">
        <f>F399/E399*100</f>
        <v>7.26</v>
      </c>
      <c r="H399" s="59"/>
      <c r="I399" s="59"/>
      <c r="J399" s="59"/>
      <c r="K399" s="81"/>
      <c r="L399" s="81"/>
      <c r="M399" s="80"/>
    </row>
    <row r="400" spans="1:13" ht="18.75">
      <c r="A400" s="101"/>
      <c r="B400" s="101"/>
      <c r="C400" s="107">
        <v>920</v>
      </c>
      <c r="D400" s="58" t="s">
        <v>316</v>
      </c>
      <c r="E400" s="59">
        <v>0</v>
      </c>
      <c r="F400" s="59">
        <v>7.79</v>
      </c>
      <c r="G400" s="59"/>
      <c r="H400" s="59"/>
      <c r="I400" s="59"/>
      <c r="J400" s="59"/>
      <c r="K400" s="81"/>
      <c r="L400" s="81"/>
      <c r="M400" s="80"/>
    </row>
    <row r="401" spans="1:13" ht="53.25" customHeight="1">
      <c r="A401" s="101"/>
      <c r="B401" s="101"/>
      <c r="C401" s="54">
        <v>2010</v>
      </c>
      <c r="D401" s="58" t="s">
        <v>359</v>
      </c>
      <c r="E401" s="59">
        <v>2230896</v>
      </c>
      <c r="F401" s="59">
        <v>1119157</v>
      </c>
      <c r="G401" s="59">
        <f>F401/E401*100</f>
        <v>50.166256069310265</v>
      </c>
      <c r="H401" s="59"/>
      <c r="I401" s="59"/>
      <c r="J401" s="59"/>
      <c r="K401" s="81"/>
      <c r="L401" s="81"/>
      <c r="M401" s="80"/>
    </row>
    <row r="402" spans="1:13" ht="37.5">
      <c r="A402" s="101"/>
      <c r="B402" s="101"/>
      <c r="C402" s="107">
        <v>2360</v>
      </c>
      <c r="D402" s="58" t="s">
        <v>328</v>
      </c>
      <c r="E402" s="59">
        <v>7000</v>
      </c>
      <c r="F402" s="59">
        <v>10119.71</v>
      </c>
      <c r="G402" s="59">
        <f>F402/E402*100</f>
        <v>144.5672857142857</v>
      </c>
      <c r="H402" s="59"/>
      <c r="I402" s="59"/>
      <c r="J402" s="59"/>
      <c r="K402" s="81"/>
      <c r="L402" s="81"/>
      <c r="M402" s="80"/>
    </row>
    <row r="403" spans="1:13" ht="21.75" customHeight="1">
      <c r="A403" s="101"/>
      <c r="B403" s="101"/>
      <c r="C403" s="107">
        <v>2910</v>
      </c>
      <c r="D403" s="58" t="s">
        <v>169</v>
      </c>
      <c r="E403" s="59">
        <v>10000</v>
      </c>
      <c r="F403" s="59">
        <v>1200</v>
      </c>
      <c r="G403" s="59">
        <f>F403/E403*100</f>
        <v>12</v>
      </c>
      <c r="H403" s="59"/>
      <c r="I403" s="59"/>
      <c r="J403" s="59"/>
      <c r="K403" s="81"/>
      <c r="L403" s="81"/>
      <c r="M403" s="80"/>
    </row>
    <row r="404" spans="1:13" ht="53.25" customHeight="1">
      <c r="A404" s="101"/>
      <c r="B404" s="101"/>
      <c r="C404" s="107">
        <v>2910</v>
      </c>
      <c r="D404" s="58" t="s">
        <v>278</v>
      </c>
      <c r="E404" s="59"/>
      <c r="F404" s="59"/>
      <c r="G404" s="59"/>
      <c r="H404" s="59">
        <v>10000</v>
      </c>
      <c r="I404" s="59">
        <v>1000</v>
      </c>
      <c r="J404" s="59">
        <f aca="true" t="shared" si="25" ref="J404:J417">I404/H404*100</f>
        <v>10</v>
      </c>
      <c r="K404" s="81"/>
      <c r="L404" s="81"/>
      <c r="M404" s="80">
        <f aca="true" t="shared" si="26" ref="M404:M455">SUM(I404+L404)/H404*100</f>
        <v>10</v>
      </c>
    </row>
    <row r="405" spans="1:13" ht="18.75">
      <c r="A405" s="101"/>
      <c r="B405" s="101"/>
      <c r="C405" s="54">
        <v>3110</v>
      </c>
      <c r="D405" s="58" t="s">
        <v>92</v>
      </c>
      <c r="E405" s="59"/>
      <c r="F405" s="59"/>
      <c r="G405" s="59"/>
      <c r="H405" s="59">
        <v>2090354.84</v>
      </c>
      <c r="I405" s="59">
        <v>1041715.16</v>
      </c>
      <c r="J405" s="59">
        <f t="shared" si="25"/>
        <v>49.83436974748268</v>
      </c>
      <c r="K405" s="81"/>
      <c r="L405" s="81"/>
      <c r="M405" s="80">
        <f t="shared" si="26"/>
        <v>49.83436974748268</v>
      </c>
    </row>
    <row r="406" spans="1:13" ht="18.75">
      <c r="A406" s="101"/>
      <c r="B406" s="101"/>
      <c r="C406" s="54">
        <v>4010</v>
      </c>
      <c r="D406" s="58" t="s">
        <v>318</v>
      </c>
      <c r="E406" s="59"/>
      <c r="F406" s="59"/>
      <c r="G406" s="59"/>
      <c r="H406" s="59">
        <v>53950</v>
      </c>
      <c r="I406" s="59">
        <v>22283.62</v>
      </c>
      <c r="J406" s="59">
        <f t="shared" si="25"/>
        <v>41.30420759962929</v>
      </c>
      <c r="K406" s="81"/>
      <c r="L406" s="81">
        <v>1025.96</v>
      </c>
      <c r="M406" s="80">
        <f t="shared" si="26"/>
        <v>43.205894346617235</v>
      </c>
    </row>
    <row r="407" spans="1:13" ht="18.75">
      <c r="A407" s="101"/>
      <c r="B407" s="101"/>
      <c r="C407" s="54">
        <v>4040</v>
      </c>
      <c r="D407" s="58" t="s">
        <v>319</v>
      </c>
      <c r="E407" s="59"/>
      <c r="F407" s="59"/>
      <c r="G407" s="59"/>
      <c r="H407" s="59">
        <v>4147</v>
      </c>
      <c r="I407" s="59">
        <v>3848.42</v>
      </c>
      <c r="J407" s="59">
        <f t="shared" si="25"/>
        <v>92.80009645526887</v>
      </c>
      <c r="K407" s="81"/>
      <c r="L407" s="81"/>
      <c r="M407" s="80">
        <f t="shared" si="26"/>
        <v>92.80009645526887</v>
      </c>
    </row>
    <row r="408" spans="1:13" ht="18.75">
      <c r="A408" s="101"/>
      <c r="B408" s="101"/>
      <c r="C408" s="54">
        <v>4110</v>
      </c>
      <c r="D408" s="58" t="s">
        <v>320</v>
      </c>
      <c r="E408" s="59"/>
      <c r="F408" s="59"/>
      <c r="G408" s="59"/>
      <c r="H408" s="59">
        <v>85499</v>
      </c>
      <c r="I408" s="59">
        <v>26799.24</v>
      </c>
      <c r="J408" s="59">
        <f t="shared" si="25"/>
        <v>31.344506953297703</v>
      </c>
      <c r="K408" s="81"/>
      <c r="L408" s="81">
        <v>551.04</v>
      </c>
      <c r="M408" s="80">
        <f t="shared" si="26"/>
        <v>31.989005719365142</v>
      </c>
    </row>
    <row r="409" spans="1:13" ht="18.75">
      <c r="A409" s="101"/>
      <c r="B409" s="101"/>
      <c r="C409" s="54">
        <v>4120</v>
      </c>
      <c r="D409" s="58" t="s">
        <v>329</v>
      </c>
      <c r="E409" s="59"/>
      <c r="F409" s="59"/>
      <c r="G409" s="59"/>
      <c r="H409" s="59">
        <v>1424</v>
      </c>
      <c r="I409" s="59">
        <v>567.72</v>
      </c>
      <c r="J409" s="59">
        <f t="shared" si="25"/>
        <v>39.86797752808989</v>
      </c>
      <c r="K409" s="81"/>
      <c r="L409" s="81">
        <v>78.95</v>
      </c>
      <c r="M409" s="80">
        <f t="shared" si="26"/>
        <v>45.412219101123604</v>
      </c>
    </row>
    <row r="410" spans="1:13" ht="18.75">
      <c r="A410" s="101"/>
      <c r="B410" s="101"/>
      <c r="C410" s="54">
        <v>4170</v>
      </c>
      <c r="D410" s="58" t="s">
        <v>299</v>
      </c>
      <c r="E410" s="59"/>
      <c r="F410" s="59"/>
      <c r="G410" s="59"/>
      <c r="H410" s="59">
        <v>1543.16</v>
      </c>
      <c r="I410" s="59">
        <v>300</v>
      </c>
      <c r="J410" s="59">
        <f t="shared" si="25"/>
        <v>19.440628321107337</v>
      </c>
      <c r="K410" s="81"/>
      <c r="L410" s="81">
        <v>23.5</v>
      </c>
      <c r="M410" s="80">
        <f t="shared" si="26"/>
        <v>20.963477539594077</v>
      </c>
    </row>
    <row r="411" spans="1:13" ht="18.75">
      <c r="A411" s="101"/>
      <c r="B411" s="101"/>
      <c r="C411" s="56">
        <v>4280</v>
      </c>
      <c r="D411" s="58" t="s">
        <v>335</v>
      </c>
      <c r="E411" s="59"/>
      <c r="F411" s="59"/>
      <c r="G411" s="59"/>
      <c r="H411" s="59">
        <v>209</v>
      </c>
      <c r="I411" s="59">
        <v>0</v>
      </c>
      <c r="J411" s="59">
        <f t="shared" si="25"/>
        <v>0</v>
      </c>
      <c r="K411" s="81"/>
      <c r="L411" s="81"/>
      <c r="M411" s="80"/>
    </row>
    <row r="412" spans="1:13" ht="18.75">
      <c r="A412" s="101"/>
      <c r="B412" s="101"/>
      <c r="C412" s="54">
        <v>4300</v>
      </c>
      <c r="D412" s="58" t="s">
        <v>301</v>
      </c>
      <c r="E412" s="59"/>
      <c r="F412" s="59"/>
      <c r="G412" s="59"/>
      <c r="H412" s="59">
        <v>1500</v>
      </c>
      <c r="I412" s="59">
        <v>1359.15</v>
      </c>
      <c r="J412" s="59">
        <f t="shared" si="25"/>
        <v>90.61</v>
      </c>
      <c r="K412" s="81"/>
      <c r="L412" s="81"/>
      <c r="M412" s="80">
        <f t="shared" si="26"/>
        <v>90.61</v>
      </c>
    </row>
    <row r="413" spans="1:13" ht="18.75">
      <c r="A413" s="101"/>
      <c r="B413" s="101"/>
      <c r="C413" s="56">
        <v>4440</v>
      </c>
      <c r="D413" s="58" t="s">
        <v>323</v>
      </c>
      <c r="E413" s="59"/>
      <c r="F413" s="59"/>
      <c r="G413" s="59"/>
      <c r="H413" s="59">
        <v>1100</v>
      </c>
      <c r="I413" s="59">
        <v>820.45</v>
      </c>
      <c r="J413" s="59">
        <f t="shared" si="25"/>
        <v>74.58636363636364</v>
      </c>
      <c r="K413" s="81"/>
      <c r="L413" s="81"/>
      <c r="M413" s="80">
        <f t="shared" si="26"/>
        <v>74.58636363636364</v>
      </c>
    </row>
    <row r="414" spans="1:13" ht="56.25">
      <c r="A414" s="101"/>
      <c r="B414" s="101"/>
      <c r="C414" s="56">
        <v>4560</v>
      </c>
      <c r="D414" s="58" t="s">
        <v>168</v>
      </c>
      <c r="E414" s="59"/>
      <c r="F414" s="59"/>
      <c r="G414" s="59"/>
      <c r="H414" s="59">
        <v>3000</v>
      </c>
      <c r="I414" s="59">
        <v>183.31</v>
      </c>
      <c r="J414" s="59">
        <f t="shared" si="25"/>
        <v>6.110333333333333</v>
      </c>
      <c r="K414" s="81"/>
      <c r="L414" s="81">
        <v>273.48</v>
      </c>
      <c r="M414" s="80">
        <f t="shared" si="26"/>
        <v>15.226333333333333</v>
      </c>
    </row>
    <row r="415" spans="1:13" ht="18.75">
      <c r="A415" s="101"/>
      <c r="B415" s="101"/>
      <c r="C415" s="56">
        <v>4610</v>
      </c>
      <c r="D415" s="58" t="s">
        <v>76</v>
      </c>
      <c r="E415" s="59"/>
      <c r="F415" s="59"/>
      <c r="G415" s="59"/>
      <c r="H415" s="59">
        <v>2500</v>
      </c>
      <c r="I415" s="59">
        <v>0</v>
      </c>
      <c r="J415" s="59">
        <f>I415/H415*100</f>
        <v>0</v>
      </c>
      <c r="K415" s="81"/>
      <c r="L415" s="81"/>
      <c r="M415" s="80"/>
    </row>
    <row r="416" spans="1:13" ht="18.75">
      <c r="A416" s="101"/>
      <c r="B416" s="101"/>
      <c r="C416" s="54">
        <v>4700</v>
      </c>
      <c r="D416" s="58" t="s">
        <v>336</v>
      </c>
      <c r="E416" s="59"/>
      <c r="F416" s="59"/>
      <c r="G416" s="59"/>
      <c r="H416" s="59">
        <v>28</v>
      </c>
      <c r="I416" s="59">
        <v>28</v>
      </c>
      <c r="J416" s="59">
        <f t="shared" si="25"/>
        <v>100</v>
      </c>
      <c r="K416" s="81"/>
      <c r="L416" s="81"/>
      <c r="M416" s="80">
        <f t="shared" si="26"/>
        <v>100</v>
      </c>
    </row>
    <row r="417" spans="1:13" ht="35.25" customHeight="1">
      <c r="A417" s="101"/>
      <c r="B417" s="101">
        <v>85213</v>
      </c>
      <c r="C417" s="54"/>
      <c r="D417" s="60" t="s">
        <v>93</v>
      </c>
      <c r="E417" s="59">
        <f>SUM(E418:E419)</f>
        <v>15432</v>
      </c>
      <c r="F417" s="59">
        <f>SUM(F418:F419)</f>
        <v>15114</v>
      </c>
      <c r="G417" s="59">
        <f>F417/E417*100</f>
        <v>97.93934681181959</v>
      </c>
      <c r="H417" s="59">
        <f>SUM(H420)</f>
        <v>15432</v>
      </c>
      <c r="I417" s="59">
        <f>SUM(I420)</f>
        <v>13097.78</v>
      </c>
      <c r="J417" s="59">
        <f t="shared" si="25"/>
        <v>84.87415759460862</v>
      </c>
      <c r="K417" s="81"/>
      <c r="L417" s="81"/>
      <c r="M417" s="80">
        <f t="shared" si="26"/>
        <v>84.87415759460862</v>
      </c>
    </row>
    <row r="418" spans="1:13" ht="54.75" customHeight="1">
      <c r="A418" s="101"/>
      <c r="B418" s="101"/>
      <c r="C418" s="54">
        <v>2010</v>
      </c>
      <c r="D418" s="58" t="s">
        <v>359</v>
      </c>
      <c r="E418" s="59">
        <v>10155</v>
      </c>
      <c r="F418" s="59">
        <v>10155</v>
      </c>
      <c r="G418" s="59">
        <f>F418/E418*100</f>
        <v>100</v>
      </c>
      <c r="H418" s="59"/>
      <c r="I418" s="59"/>
      <c r="J418" s="59"/>
      <c r="K418" s="81"/>
      <c r="L418" s="81"/>
      <c r="M418" s="80"/>
    </row>
    <row r="419" spans="1:13" ht="37.5">
      <c r="A419" s="101"/>
      <c r="B419" s="101"/>
      <c r="C419" s="54">
        <v>2030</v>
      </c>
      <c r="D419" s="58" t="s">
        <v>360</v>
      </c>
      <c r="E419" s="59">
        <v>5277</v>
      </c>
      <c r="F419" s="59">
        <v>4959</v>
      </c>
      <c r="G419" s="59">
        <f>F419/E419*100</f>
        <v>93.97384877771461</v>
      </c>
      <c r="H419" s="59"/>
      <c r="I419" s="59"/>
      <c r="J419" s="59"/>
      <c r="K419" s="81"/>
      <c r="L419" s="81"/>
      <c r="M419" s="80"/>
    </row>
    <row r="420" spans="1:13" ht="18.75">
      <c r="A420" s="101"/>
      <c r="B420" s="101"/>
      <c r="C420" s="54">
        <v>4130</v>
      </c>
      <c r="D420" s="58" t="s">
        <v>94</v>
      </c>
      <c r="E420" s="59"/>
      <c r="F420" s="59"/>
      <c r="G420" s="59"/>
      <c r="H420" s="59">
        <v>15432</v>
      </c>
      <c r="I420" s="59">
        <v>13097.78</v>
      </c>
      <c r="J420" s="59">
        <f>I420/H420*100</f>
        <v>84.87415759460862</v>
      </c>
      <c r="K420" s="81"/>
      <c r="L420" s="81"/>
      <c r="M420" s="80">
        <f t="shared" si="26"/>
        <v>84.87415759460862</v>
      </c>
    </row>
    <row r="421" spans="1:13" ht="20.25" customHeight="1">
      <c r="A421" s="101"/>
      <c r="B421" s="101">
        <v>85214</v>
      </c>
      <c r="C421" s="54"/>
      <c r="D421" s="60" t="s">
        <v>95</v>
      </c>
      <c r="E421" s="59">
        <f>SUM(E422:E422)</f>
        <v>5993</v>
      </c>
      <c r="F421" s="59">
        <f>SUM(F422:F422)</f>
        <v>3993</v>
      </c>
      <c r="G421" s="59">
        <f>F421/E421*100</f>
        <v>66.62773235441348</v>
      </c>
      <c r="H421" s="59">
        <f>SUM(H423:H423)</f>
        <v>17268</v>
      </c>
      <c r="I421" s="59">
        <f>SUM(I423:I423)</f>
        <v>8789.62</v>
      </c>
      <c r="J421" s="59">
        <f>I421/H421*100</f>
        <v>50.90120454018995</v>
      </c>
      <c r="K421" s="81"/>
      <c r="L421" s="81"/>
      <c r="M421" s="80">
        <f t="shared" si="26"/>
        <v>50.90120454018995</v>
      </c>
    </row>
    <row r="422" spans="1:13" ht="37.5">
      <c r="A422" s="101"/>
      <c r="B422" s="101"/>
      <c r="C422" s="54">
        <v>2030</v>
      </c>
      <c r="D422" s="58" t="s">
        <v>360</v>
      </c>
      <c r="E422" s="59">
        <v>5993</v>
      </c>
      <c r="F422" s="59">
        <v>3993</v>
      </c>
      <c r="G422" s="59">
        <f>F422/E422*100</f>
        <v>66.62773235441348</v>
      </c>
      <c r="H422" s="59"/>
      <c r="I422" s="59"/>
      <c r="J422" s="59"/>
      <c r="K422" s="81"/>
      <c r="L422" s="81"/>
      <c r="M422" s="80" t="e">
        <f t="shared" si="26"/>
        <v>#DIV/0!</v>
      </c>
    </row>
    <row r="423" spans="1:13" ht="18.75">
      <c r="A423" s="101"/>
      <c r="B423" s="101"/>
      <c r="C423" s="54">
        <v>3110</v>
      </c>
      <c r="D423" s="58" t="s">
        <v>92</v>
      </c>
      <c r="E423" s="59"/>
      <c r="F423" s="59"/>
      <c r="G423" s="59"/>
      <c r="H423" s="59">
        <v>17268</v>
      </c>
      <c r="I423" s="59">
        <v>8789.62</v>
      </c>
      <c r="J423" s="59">
        <f>I423/H423*100</f>
        <v>50.90120454018995</v>
      </c>
      <c r="K423" s="81"/>
      <c r="L423" s="81"/>
      <c r="M423" s="80">
        <f t="shared" si="26"/>
        <v>50.90120454018995</v>
      </c>
    </row>
    <row r="424" spans="1:13" ht="18.75">
      <c r="A424" s="101"/>
      <c r="B424" s="101">
        <v>85215</v>
      </c>
      <c r="C424" s="54"/>
      <c r="D424" s="60" t="s">
        <v>96</v>
      </c>
      <c r="E424" s="59">
        <f>SUM(E425)</f>
        <v>803.1</v>
      </c>
      <c r="F424" s="59">
        <f>SUM(F425)</f>
        <v>803.1</v>
      </c>
      <c r="G424" s="59">
        <f>F424/E424*100</f>
        <v>100</v>
      </c>
      <c r="H424" s="59">
        <f>SUM(H426,H427)</f>
        <v>13803.1</v>
      </c>
      <c r="I424" s="59">
        <f>SUM(I426,I427)</f>
        <v>2178.27</v>
      </c>
      <c r="J424" s="59">
        <f>I424/H424*100</f>
        <v>15.781020205605985</v>
      </c>
      <c r="K424" s="81"/>
      <c r="L424" s="128">
        <f>SUM(L426,L427)</f>
        <v>0</v>
      </c>
      <c r="M424" s="80">
        <f t="shared" si="26"/>
        <v>15.781020205605985</v>
      </c>
    </row>
    <row r="425" spans="1:13" ht="52.5" customHeight="1">
      <c r="A425" s="101"/>
      <c r="B425" s="101"/>
      <c r="C425" s="54">
        <v>2010</v>
      </c>
      <c r="D425" s="58" t="s">
        <v>359</v>
      </c>
      <c r="E425" s="59">
        <v>803.1</v>
      </c>
      <c r="F425" s="59">
        <v>803.1</v>
      </c>
      <c r="G425" s="59">
        <f>F425/E425*100</f>
        <v>100</v>
      </c>
      <c r="H425" s="59"/>
      <c r="I425" s="59"/>
      <c r="J425" s="59"/>
      <c r="K425" s="81"/>
      <c r="L425" s="81"/>
      <c r="M425" s="80" t="e">
        <f t="shared" si="26"/>
        <v>#DIV/0!</v>
      </c>
    </row>
    <row r="426" spans="1:13" ht="18.75">
      <c r="A426" s="101"/>
      <c r="B426" s="101"/>
      <c r="C426" s="54">
        <v>3110</v>
      </c>
      <c r="D426" s="58" t="s">
        <v>92</v>
      </c>
      <c r="E426" s="59"/>
      <c r="F426" s="59"/>
      <c r="G426" s="59"/>
      <c r="H426" s="59">
        <v>13787.36</v>
      </c>
      <c r="I426" s="59">
        <v>2176.41</v>
      </c>
      <c r="J426" s="59">
        <f>I426/H426*100</f>
        <v>15.785545601188334</v>
      </c>
      <c r="K426" s="81"/>
      <c r="L426" s="81"/>
      <c r="M426" s="80">
        <f t="shared" si="26"/>
        <v>15.785545601188334</v>
      </c>
    </row>
    <row r="427" spans="1:13" ht="18.75">
      <c r="A427" s="101"/>
      <c r="B427" s="101"/>
      <c r="C427" s="54">
        <v>4210</v>
      </c>
      <c r="D427" s="58" t="s">
        <v>300</v>
      </c>
      <c r="E427" s="59"/>
      <c r="F427" s="59"/>
      <c r="G427" s="59"/>
      <c r="H427" s="59">
        <v>15.74</v>
      </c>
      <c r="I427" s="59">
        <v>1.86</v>
      </c>
      <c r="J427" s="59">
        <f>I427/H427*100</f>
        <v>11.81702668360864</v>
      </c>
      <c r="K427" s="81"/>
      <c r="L427" s="81"/>
      <c r="M427" s="80">
        <f t="shared" si="26"/>
        <v>11.81702668360864</v>
      </c>
    </row>
    <row r="428" spans="1:13" ht="18.75">
      <c r="A428" s="101"/>
      <c r="B428" s="101">
        <v>85216</v>
      </c>
      <c r="C428" s="54"/>
      <c r="D428" s="106" t="s">
        <v>186</v>
      </c>
      <c r="E428" s="59">
        <f>SUM(E429:E431)</f>
        <v>67273</v>
      </c>
      <c r="F428" s="59">
        <f>SUM(F429:F431)</f>
        <v>58196.34</v>
      </c>
      <c r="G428" s="59">
        <f>F428/E428*100</f>
        <v>86.50772226599081</v>
      </c>
      <c r="H428" s="59">
        <f>SUM(H430,H431)</f>
        <v>67273</v>
      </c>
      <c r="I428" s="59">
        <f>SUM(I430:I431)</f>
        <v>58171.17999999999</v>
      </c>
      <c r="J428" s="59">
        <f>I428/H428*100</f>
        <v>86.47032241761181</v>
      </c>
      <c r="K428" s="81"/>
      <c r="L428" s="128">
        <f>SUM(L430:L431)</f>
        <v>0</v>
      </c>
      <c r="M428" s="80">
        <f t="shared" si="26"/>
        <v>86.47032241761181</v>
      </c>
    </row>
    <row r="429" spans="1:13" ht="37.5">
      <c r="A429" s="101"/>
      <c r="B429" s="101"/>
      <c r="C429" s="54">
        <v>2030</v>
      </c>
      <c r="D429" s="58" t="s">
        <v>360</v>
      </c>
      <c r="E429" s="59">
        <v>58130</v>
      </c>
      <c r="F429" s="59">
        <v>55085</v>
      </c>
      <c r="G429" s="59">
        <f>F429/E429*100</f>
        <v>94.76174092551179</v>
      </c>
      <c r="H429" s="59"/>
      <c r="I429" s="59"/>
      <c r="J429" s="59"/>
      <c r="K429" s="81"/>
      <c r="L429" s="81"/>
      <c r="M429" s="80"/>
    </row>
    <row r="430" spans="1:13" ht="53.25" customHeight="1">
      <c r="A430" s="101"/>
      <c r="B430" s="101"/>
      <c r="C430" s="54">
        <v>2910</v>
      </c>
      <c r="D430" s="108" t="s">
        <v>278</v>
      </c>
      <c r="E430" s="59">
        <v>9143</v>
      </c>
      <c r="F430" s="59">
        <v>3111.34</v>
      </c>
      <c r="G430" s="59">
        <f>F430/E430*100</f>
        <v>34.02974953516352</v>
      </c>
      <c r="H430" s="59">
        <v>9143</v>
      </c>
      <c r="I430" s="59">
        <v>3111.34</v>
      </c>
      <c r="J430" s="59">
        <f>I430/H430*100</f>
        <v>34.02974953516352</v>
      </c>
      <c r="K430" s="81"/>
      <c r="L430" s="81"/>
      <c r="M430" s="80"/>
    </row>
    <row r="431" spans="1:13" ht="18.75">
      <c r="A431" s="101"/>
      <c r="B431" s="101"/>
      <c r="C431" s="54">
        <v>3110</v>
      </c>
      <c r="D431" s="58" t="s">
        <v>92</v>
      </c>
      <c r="E431" s="59"/>
      <c r="F431" s="59"/>
      <c r="G431" s="59"/>
      <c r="H431" s="59">
        <v>58130</v>
      </c>
      <c r="I431" s="59">
        <v>55059.84</v>
      </c>
      <c r="J431" s="59">
        <f>I431/H431*100</f>
        <v>94.71845862721486</v>
      </c>
      <c r="K431" s="81"/>
      <c r="L431" s="81"/>
      <c r="M431" s="80">
        <f t="shared" si="26"/>
        <v>94.71845862721486</v>
      </c>
    </row>
    <row r="432" spans="1:13" ht="18.75">
      <c r="A432" s="101"/>
      <c r="B432" s="101">
        <v>85219</v>
      </c>
      <c r="C432" s="107"/>
      <c r="D432" s="60" t="s">
        <v>97</v>
      </c>
      <c r="E432" s="59">
        <f>SUM(E433:E435)</f>
        <v>51203</v>
      </c>
      <c r="F432" s="59">
        <f>SUM(F433:F435)</f>
        <v>24480.09</v>
      </c>
      <c r="G432" s="59">
        <f>F432/E432*100</f>
        <v>47.80987442142062</v>
      </c>
      <c r="H432" s="59">
        <f>SUM(H436:H450)</f>
        <v>345957</v>
      </c>
      <c r="I432" s="59">
        <f>SUM(I436:I450)</f>
        <v>174641.86000000004</v>
      </c>
      <c r="J432" s="59">
        <f>I432/H432*100</f>
        <v>50.480799636949115</v>
      </c>
      <c r="K432" s="81"/>
      <c r="L432" s="128">
        <f>SUM(L437:L450)</f>
        <v>1434.17</v>
      </c>
      <c r="M432" s="80">
        <f t="shared" si="26"/>
        <v>50.89535115635759</v>
      </c>
    </row>
    <row r="433" spans="1:13" ht="18.75">
      <c r="A433" s="101"/>
      <c r="B433" s="101"/>
      <c r="C433" s="107">
        <v>920</v>
      </c>
      <c r="D433" s="60" t="s">
        <v>316</v>
      </c>
      <c r="E433" s="59">
        <v>0</v>
      </c>
      <c r="F433" s="59">
        <v>379.09</v>
      </c>
      <c r="G433" s="59"/>
      <c r="H433" s="59"/>
      <c r="I433" s="59"/>
      <c r="J433" s="59"/>
      <c r="K433" s="81"/>
      <c r="L433" s="81"/>
      <c r="M433" s="80"/>
    </row>
    <row r="434" spans="1:13" ht="51.75" customHeight="1">
      <c r="A434" s="101"/>
      <c r="B434" s="101"/>
      <c r="C434" s="54">
        <v>2010</v>
      </c>
      <c r="D434" s="58" t="s">
        <v>359</v>
      </c>
      <c r="E434" s="59">
        <v>731</v>
      </c>
      <c r="F434" s="59">
        <v>731</v>
      </c>
      <c r="G434" s="59">
        <f>F434/E434*100</f>
        <v>100</v>
      </c>
      <c r="H434" s="59"/>
      <c r="I434" s="59"/>
      <c r="J434" s="59"/>
      <c r="K434" s="81"/>
      <c r="L434" s="81"/>
      <c r="M434" s="80"/>
    </row>
    <row r="435" spans="1:13" ht="37.5">
      <c r="A435" s="101"/>
      <c r="B435" s="101"/>
      <c r="C435" s="54">
        <v>2030</v>
      </c>
      <c r="D435" s="108" t="s">
        <v>312</v>
      </c>
      <c r="E435" s="59">
        <v>50472</v>
      </c>
      <c r="F435" s="59">
        <v>23370</v>
      </c>
      <c r="G435" s="59">
        <f>F435/E435*100</f>
        <v>46.30290061816453</v>
      </c>
      <c r="H435" s="59"/>
      <c r="I435" s="59"/>
      <c r="J435" s="59"/>
      <c r="K435" s="81"/>
      <c r="L435" s="81"/>
      <c r="M435" s="80"/>
    </row>
    <row r="436" spans="1:13" ht="18.75">
      <c r="A436" s="101"/>
      <c r="B436" s="101"/>
      <c r="C436" s="54">
        <v>3110</v>
      </c>
      <c r="D436" s="58" t="s">
        <v>92</v>
      </c>
      <c r="E436" s="59"/>
      <c r="F436" s="59"/>
      <c r="G436" s="59"/>
      <c r="H436" s="59">
        <v>720</v>
      </c>
      <c r="I436" s="59">
        <v>720</v>
      </c>
      <c r="J436" s="59">
        <f>I436/H436*100</f>
        <v>100</v>
      </c>
      <c r="K436" s="81"/>
      <c r="L436" s="81"/>
      <c r="M436" s="80"/>
    </row>
    <row r="437" spans="1:13" ht="18.75">
      <c r="A437" s="101"/>
      <c r="B437" s="101"/>
      <c r="C437" s="54">
        <v>4010</v>
      </c>
      <c r="D437" s="58" t="s">
        <v>318</v>
      </c>
      <c r="E437" s="59"/>
      <c r="F437" s="59">
        <v>0</v>
      </c>
      <c r="G437" s="59"/>
      <c r="H437" s="59">
        <v>251100</v>
      </c>
      <c r="I437" s="59">
        <v>119931.58</v>
      </c>
      <c r="J437" s="59">
        <f aca="true" t="shared" si="27" ref="J437:J451">I437/H437*100</f>
        <v>47.76247710075667</v>
      </c>
      <c r="K437" s="81"/>
      <c r="L437" s="81">
        <v>1311</v>
      </c>
      <c r="M437" s="80">
        <f t="shared" si="26"/>
        <v>48.28457984866587</v>
      </c>
    </row>
    <row r="438" spans="1:13" ht="18.75">
      <c r="A438" s="101"/>
      <c r="B438" s="101"/>
      <c r="C438" s="54">
        <v>4040</v>
      </c>
      <c r="D438" s="58" t="s">
        <v>319</v>
      </c>
      <c r="E438" s="59"/>
      <c r="F438" s="59"/>
      <c r="G438" s="59"/>
      <c r="H438" s="59">
        <v>20281</v>
      </c>
      <c r="I438" s="59">
        <v>19667.46</v>
      </c>
      <c r="J438" s="59">
        <f t="shared" si="27"/>
        <v>96.97480400374735</v>
      </c>
      <c r="K438" s="81"/>
      <c r="L438" s="81"/>
      <c r="M438" s="80">
        <f t="shared" si="26"/>
        <v>96.97480400374735</v>
      </c>
    </row>
    <row r="439" spans="1:13" ht="18.75">
      <c r="A439" s="101"/>
      <c r="B439" s="101"/>
      <c r="C439" s="54">
        <v>4110</v>
      </c>
      <c r="D439" s="58" t="s">
        <v>320</v>
      </c>
      <c r="E439" s="59"/>
      <c r="F439" s="59"/>
      <c r="G439" s="59"/>
      <c r="H439" s="59">
        <v>49080</v>
      </c>
      <c r="I439" s="59">
        <v>23111.17</v>
      </c>
      <c r="J439" s="59">
        <f t="shared" si="27"/>
        <v>47.08877343113284</v>
      </c>
      <c r="K439" s="81"/>
      <c r="L439" s="81"/>
      <c r="M439" s="80">
        <f t="shared" si="26"/>
        <v>47.08877343113284</v>
      </c>
    </row>
    <row r="440" spans="1:13" ht="18.75">
      <c r="A440" s="101"/>
      <c r="B440" s="101"/>
      <c r="C440" s="54">
        <v>4120</v>
      </c>
      <c r="D440" s="58" t="s">
        <v>329</v>
      </c>
      <c r="E440" s="59"/>
      <c r="F440" s="59"/>
      <c r="G440" s="59"/>
      <c r="H440" s="59">
        <v>3215</v>
      </c>
      <c r="I440" s="59">
        <v>1444.21</v>
      </c>
      <c r="J440" s="59">
        <f t="shared" si="27"/>
        <v>44.92099533437014</v>
      </c>
      <c r="K440" s="81"/>
      <c r="L440" s="81"/>
      <c r="M440" s="80">
        <f t="shared" si="26"/>
        <v>44.92099533437014</v>
      </c>
    </row>
    <row r="441" spans="1:13" ht="18.75">
      <c r="A441" s="101"/>
      <c r="B441" s="101"/>
      <c r="C441" s="54">
        <v>4170</v>
      </c>
      <c r="D441" s="58" t="s">
        <v>299</v>
      </c>
      <c r="E441" s="59"/>
      <c r="F441" s="59"/>
      <c r="G441" s="59"/>
      <c r="H441" s="59">
        <v>6000</v>
      </c>
      <c r="I441" s="59">
        <v>2880</v>
      </c>
      <c r="J441" s="59">
        <f t="shared" si="27"/>
        <v>48</v>
      </c>
      <c r="K441" s="81"/>
      <c r="L441" s="81">
        <v>32</v>
      </c>
      <c r="M441" s="80">
        <f t="shared" si="26"/>
        <v>48.53333333333333</v>
      </c>
    </row>
    <row r="442" spans="1:13" ht="18.75">
      <c r="A442" s="101"/>
      <c r="B442" s="101"/>
      <c r="C442" s="54">
        <v>4210</v>
      </c>
      <c r="D442" s="58" t="s">
        <v>300</v>
      </c>
      <c r="E442" s="59"/>
      <c r="F442" s="59"/>
      <c r="G442" s="59"/>
      <c r="H442" s="59">
        <v>3651</v>
      </c>
      <c r="I442" s="59">
        <v>844.04</v>
      </c>
      <c r="J442" s="59">
        <f t="shared" si="27"/>
        <v>23.11804984935634</v>
      </c>
      <c r="K442" s="81"/>
      <c r="L442" s="81"/>
      <c r="M442" s="80">
        <f t="shared" si="26"/>
        <v>23.11804984935634</v>
      </c>
    </row>
    <row r="443" spans="1:13" ht="18.75">
      <c r="A443" s="101"/>
      <c r="B443" s="101"/>
      <c r="C443" s="56">
        <v>4270</v>
      </c>
      <c r="D443" s="58" t="s">
        <v>309</v>
      </c>
      <c r="E443" s="59"/>
      <c r="F443" s="59"/>
      <c r="G443" s="59"/>
      <c r="H443" s="59">
        <v>200</v>
      </c>
      <c r="I443" s="59">
        <v>0</v>
      </c>
      <c r="J443" s="59">
        <f t="shared" si="27"/>
        <v>0</v>
      </c>
      <c r="K443" s="81"/>
      <c r="L443" s="81"/>
      <c r="M443" s="80">
        <f t="shared" si="26"/>
        <v>0</v>
      </c>
    </row>
    <row r="444" spans="1:13" ht="18.75">
      <c r="A444" s="101"/>
      <c r="B444" s="101"/>
      <c r="C444" s="54">
        <v>4300</v>
      </c>
      <c r="D444" s="58" t="s">
        <v>301</v>
      </c>
      <c r="E444" s="59"/>
      <c r="F444" s="59"/>
      <c r="G444" s="59"/>
      <c r="H444" s="59">
        <v>4000</v>
      </c>
      <c r="I444" s="59">
        <v>724.23</v>
      </c>
      <c r="J444" s="59">
        <f t="shared" si="27"/>
        <v>18.10575</v>
      </c>
      <c r="K444" s="81"/>
      <c r="L444" s="81"/>
      <c r="M444" s="80">
        <f t="shared" si="26"/>
        <v>18.10575</v>
      </c>
    </row>
    <row r="445" spans="1:13" ht="18.75">
      <c r="A445" s="101"/>
      <c r="B445" s="101"/>
      <c r="C445" s="56">
        <v>4360</v>
      </c>
      <c r="D445" s="58" t="s">
        <v>504</v>
      </c>
      <c r="E445" s="59"/>
      <c r="F445" s="59"/>
      <c r="G445" s="59"/>
      <c r="H445" s="59">
        <v>600</v>
      </c>
      <c r="I445" s="59">
        <v>247.38</v>
      </c>
      <c r="J445" s="59">
        <f t="shared" si="27"/>
        <v>41.23</v>
      </c>
      <c r="K445" s="81"/>
      <c r="L445" s="81"/>
      <c r="M445" s="80">
        <f t="shared" si="26"/>
        <v>41.23</v>
      </c>
    </row>
    <row r="446" spans="1:13" ht="18.75">
      <c r="A446" s="101"/>
      <c r="B446" s="101"/>
      <c r="C446" s="54">
        <v>4410</v>
      </c>
      <c r="D446" s="58" t="s">
        <v>330</v>
      </c>
      <c r="E446" s="59"/>
      <c r="F446" s="59"/>
      <c r="G446" s="59"/>
      <c r="H446" s="59">
        <v>600</v>
      </c>
      <c r="I446" s="59">
        <v>252.88</v>
      </c>
      <c r="J446" s="59">
        <f t="shared" si="27"/>
        <v>42.14666666666667</v>
      </c>
      <c r="K446" s="81"/>
      <c r="L446" s="81">
        <v>91.17</v>
      </c>
      <c r="M446" s="80">
        <f t="shared" si="26"/>
        <v>57.34166666666667</v>
      </c>
    </row>
    <row r="447" spans="1:13" ht="18.75">
      <c r="A447" s="101"/>
      <c r="B447" s="101"/>
      <c r="C447" s="56">
        <v>4430</v>
      </c>
      <c r="D447" s="58" t="s">
        <v>303</v>
      </c>
      <c r="E447" s="59"/>
      <c r="F447" s="59"/>
      <c r="G447" s="59"/>
      <c r="H447" s="59">
        <v>597</v>
      </c>
      <c r="I447" s="59">
        <v>593.4</v>
      </c>
      <c r="J447" s="59">
        <f t="shared" si="27"/>
        <v>99.39698492462311</v>
      </c>
      <c r="K447" s="81"/>
      <c r="L447" s="81"/>
      <c r="M447" s="80">
        <f t="shared" si="26"/>
        <v>99.39698492462311</v>
      </c>
    </row>
    <row r="448" spans="1:13" ht="18.75">
      <c r="A448" s="101"/>
      <c r="B448" s="101"/>
      <c r="C448" s="54">
        <v>4440</v>
      </c>
      <c r="D448" s="58" t="s">
        <v>323</v>
      </c>
      <c r="E448" s="59"/>
      <c r="F448" s="59"/>
      <c r="G448" s="59"/>
      <c r="H448" s="59">
        <v>4700</v>
      </c>
      <c r="I448" s="59">
        <v>3487</v>
      </c>
      <c r="J448" s="59">
        <f t="shared" si="27"/>
        <v>74.19148936170212</v>
      </c>
      <c r="K448" s="81"/>
      <c r="L448" s="81"/>
      <c r="M448" s="80">
        <f t="shared" si="26"/>
        <v>74.19148936170212</v>
      </c>
    </row>
    <row r="449" spans="1:13" ht="18.75">
      <c r="A449" s="101"/>
      <c r="B449" s="101"/>
      <c r="C449" s="54">
        <v>4480</v>
      </c>
      <c r="D449" s="58" t="s">
        <v>49</v>
      </c>
      <c r="E449" s="59"/>
      <c r="F449" s="59"/>
      <c r="G449" s="59"/>
      <c r="H449" s="59">
        <v>213</v>
      </c>
      <c r="I449" s="59">
        <v>145</v>
      </c>
      <c r="J449" s="59">
        <f t="shared" si="27"/>
        <v>68.07511737089203</v>
      </c>
      <c r="K449" s="81"/>
      <c r="L449" s="81"/>
      <c r="M449" s="80">
        <f t="shared" si="26"/>
        <v>68.07511737089203</v>
      </c>
    </row>
    <row r="450" spans="1:13" ht="18.75">
      <c r="A450" s="101"/>
      <c r="B450" s="101"/>
      <c r="C450" s="54">
        <v>4700</v>
      </c>
      <c r="D450" s="58" t="s">
        <v>336</v>
      </c>
      <c r="E450" s="59"/>
      <c r="F450" s="59"/>
      <c r="G450" s="59"/>
      <c r="H450" s="59">
        <v>1000</v>
      </c>
      <c r="I450" s="59">
        <v>593.51</v>
      </c>
      <c r="J450" s="59">
        <f t="shared" si="27"/>
        <v>59.351</v>
      </c>
      <c r="K450" s="81"/>
      <c r="L450" s="81"/>
      <c r="M450" s="80">
        <f t="shared" si="26"/>
        <v>59.351</v>
      </c>
    </row>
    <row r="451" spans="1:13" ht="18.75">
      <c r="A451" s="101"/>
      <c r="B451" s="101">
        <v>85295</v>
      </c>
      <c r="C451" s="54"/>
      <c r="D451" s="60" t="s">
        <v>296</v>
      </c>
      <c r="E451" s="59">
        <f>SUM(E452:E453)</f>
        <v>86864</v>
      </c>
      <c r="F451" s="59">
        <f>SUM(F452:F453)</f>
        <v>62477</v>
      </c>
      <c r="G451" s="59">
        <f>F451/E451*100</f>
        <v>71.92507828329342</v>
      </c>
      <c r="H451" s="59">
        <f>SUM(H454:H455)</f>
        <v>150694</v>
      </c>
      <c r="I451" s="59">
        <f>SUM(I454:I455)</f>
        <v>78269.90999999999</v>
      </c>
      <c r="J451" s="59">
        <f t="shared" si="27"/>
        <v>51.939632633017894</v>
      </c>
      <c r="K451" s="81"/>
      <c r="L451" s="128">
        <f>SUM(L454:L455)</f>
        <v>60</v>
      </c>
      <c r="M451" s="80">
        <f t="shared" si="26"/>
        <v>51.97944841864971</v>
      </c>
    </row>
    <row r="452" spans="1:13" ht="56.25">
      <c r="A452" s="101"/>
      <c r="B452" s="101"/>
      <c r="C452" s="54">
        <v>2010</v>
      </c>
      <c r="D452" s="58" t="s">
        <v>359</v>
      </c>
      <c r="E452" s="59">
        <v>122</v>
      </c>
      <c r="F452" s="59">
        <v>122</v>
      </c>
      <c r="G452" s="59">
        <f>F452/E452*100</f>
        <v>100</v>
      </c>
      <c r="H452" s="59"/>
      <c r="I452" s="59"/>
      <c r="J452" s="59"/>
      <c r="K452" s="81"/>
      <c r="L452" s="81"/>
      <c r="M452" s="80"/>
    </row>
    <row r="453" spans="1:13" ht="37.5">
      <c r="A453" s="101"/>
      <c r="B453" s="101"/>
      <c r="C453" s="54">
        <v>2030</v>
      </c>
      <c r="D453" s="58" t="s">
        <v>360</v>
      </c>
      <c r="E453" s="59">
        <v>86742</v>
      </c>
      <c r="F453" s="59">
        <v>62355</v>
      </c>
      <c r="G453" s="59">
        <f>F453/E453*100</f>
        <v>71.88559175485923</v>
      </c>
      <c r="H453" s="59"/>
      <c r="I453" s="59"/>
      <c r="J453" s="59"/>
      <c r="K453" s="81"/>
      <c r="L453" s="81"/>
      <c r="M453" s="80"/>
    </row>
    <row r="454" spans="1:13" ht="18.75">
      <c r="A454" s="101"/>
      <c r="B454" s="101"/>
      <c r="C454" s="54">
        <v>3110</v>
      </c>
      <c r="D454" s="58" t="s">
        <v>92</v>
      </c>
      <c r="E454" s="59"/>
      <c r="F454" s="59"/>
      <c r="G454" s="59"/>
      <c r="H454" s="59">
        <v>149572</v>
      </c>
      <c r="I454" s="59">
        <v>78256.51</v>
      </c>
      <c r="J454" s="59">
        <f>I454/H454*100</f>
        <v>52.32029390527638</v>
      </c>
      <c r="K454" s="81"/>
      <c r="L454" s="81">
        <v>60</v>
      </c>
      <c r="M454" s="80">
        <f t="shared" si="26"/>
        <v>52.36040836520204</v>
      </c>
    </row>
    <row r="455" spans="1:13" ht="18.75">
      <c r="A455" s="101"/>
      <c r="B455" s="101"/>
      <c r="C455" s="54">
        <v>4210</v>
      </c>
      <c r="D455" s="117" t="s">
        <v>300</v>
      </c>
      <c r="E455" s="59"/>
      <c r="F455" s="59"/>
      <c r="G455" s="59"/>
      <c r="H455" s="59">
        <v>1122</v>
      </c>
      <c r="I455" s="59">
        <v>13.4</v>
      </c>
      <c r="J455" s="59">
        <f>I455/H455*100</f>
        <v>1.1942959001782532</v>
      </c>
      <c r="K455" s="81"/>
      <c r="L455" s="81"/>
      <c r="M455" s="80">
        <f t="shared" si="26"/>
        <v>1.1942959001782532</v>
      </c>
    </row>
    <row r="456" spans="1:13" ht="18.75">
      <c r="A456" s="115">
        <v>854</v>
      </c>
      <c r="B456" s="101"/>
      <c r="C456" s="54"/>
      <c r="D456" s="102" t="s">
        <v>111</v>
      </c>
      <c r="E456" s="103">
        <f>SUM(E457+E465)</f>
        <v>9344</v>
      </c>
      <c r="F456" s="103">
        <f>SUM(F457+F465)</f>
        <v>9344</v>
      </c>
      <c r="G456" s="59">
        <f>F456/E456*100</f>
        <v>100</v>
      </c>
      <c r="H456" s="103">
        <f>SUM(H457+H465)</f>
        <v>146916</v>
      </c>
      <c r="I456" s="103">
        <f>SUM(I457+I465)</f>
        <v>63508.92999999999</v>
      </c>
      <c r="J456" s="103">
        <f aca="true" t="shared" si="28" ref="J456:J463">I456/H456*100</f>
        <v>43.22805548748945</v>
      </c>
      <c r="K456" s="81"/>
      <c r="L456" s="127">
        <f>SUM(L457+L465)</f>
        <v>2929.26</v>
      </c>
      <c r="M456" s="80">
        <f aca="true" t="shared" si="29" ref="M456:M508">SUM(I456+L456)/H456*100</f>
        <v>45.221888698303786</v>
      </c>
    </row>
    <row r="457" spans="1:13" ht="18.75">
      <c r="A457" s="101"/>
      <c r="B457" s="101">
        <v>85401</v>
      </c>
      <c r="C457" s="54"/>
      <c r="D457" s="60" t="s">
        <v>112</v>
      </c>
      <c r="E457" s="59"/>
      <c r="F457" s="59"/>
      <c r="G457" s="59"/>
      <c r="H457" s="59">
        <f>SUM(H458:H464)</f>
        <v>105556</v>
      </c>
      <c r="I457" s="59">
        <f>SUM(I458:I464)</f>
        <v>37782.58999999999</v>
      </c>
      <c r="J457" s="59">
        <f t="shared" si="28"/>
        <v>35.793881920497164</v>
      </c>
      <c r="K457" s="81"/>
      <c r="L457" s="128">
        <f>SUM(L458:L464)</f>
        <v>2857.48</v>
      </c>
      <c r="M457" s="80">
        <f t="shared" si="29"/>
        <v>38.50095683807647</v>
      </c>
    </row>
    <row r="458" spans="1:13" ht="18.75">
      <c r="A458" s="101"/>
      <c r="B458" s="101"/>
      <c r="C458" s="54">
        <v>3020</v>
      </c>
      <c r="D458" s="108" t="s">
        <v>77</v>
      </c>
      <c r="E458" s="59"/>
      <c r="F458" s="59"/>
      <c r="G458" s="59"/>
      <c r="H458" s="59">
        <v>2800</v>
      </c>
      <c r="I458" s="59">
        <v>1386.46</v>
      </c>
      <c r="J458" s="59">
        <f t="shared" si="28"/>
        <v>49.51642857142857</v>
      </c>
      <c r="K458" s="81"/>
      <c r="L458" s="81">
        <v>53.89</v>
      </c>
      <c r="M458" s="80">
        <f t="shared" si="29"/>
        <v>51.44107142857144</v>
      </c>
    </row>
    <row r="459" spans="1:13" ht="18.75">
      <c r="A459" s="101"/>
      <c r="B459" s="101"/>
      <c r="C459" s="54">
        <v>4010</v>
      </c>
      <c r="D459" s="58" t="s">
        <v>318</v>
      </c>
      <c r="E459" s="59"/>
      <c r="F459" s="59"/>
      <c r="G459" s="59"/>
      <c r="H459" s="59">
        <v>80116</v>
      </c>
      <c r="I459" s="59">
        <v>26503.75</v>
      </c>
      <c r="J459" s="59">
        <f t="shared" si="28"/>
        <v>33.08171900743921</v>
      </c>
      <c r="K459" s="81"/>
      <c r="L459" s="81">
        <v>1646.37</v>
      </c>
      <c r="M459" s="80">
        <f t="shared" si="29"/>
        <v>35.1367017824155</v>
      </c>
    </row>
    <row r="460" spans="1:13" ht="18.75">
      <c r="A460" s="101"/>
      <c r="B460" s="101"/>
      <c r="C460" s="54">
        <v>4040</v>
      </c>
      <c r="D460" s="58" t="s">
        <v>319</v>
      </c>
      <c r="E460" s="59"/>
      <c r="F460" s="59"/>
      <c r="G460" s="59"/>
      <c r="H460" s="59">
        <v>2500</v>
      </c>
      <c r="I460" s="59">
        <v>2451.44</v>
      </c>
      <c r="J460" s="59">
        <f t="shared" si="28"/>
        <v>98.0576</v>
      </c>
      <c r="K460" s="81"/>
      <c r="L460" s="81"/>
      <c r="M460" s="80">
        <f t="shared" si="29"/>
        <v>98.0576</v>
      </c>
    </row>
    <row r="461" spans="1:13" ht="18.75">
      <c r="A461" s="101"/>
      <c r="B461" s="101"/>
      <c r="C461" s="54">
        <v>4110</v>
      </c>
      <c r="D461" s="58" t="s">
        <v>320</v>
      </c>
      <c r="E461" s="59"/>
      <c r="F461" s="59"/>
      <c r="G461" s="59"/>
      <c r="H461" s="59">
        <v>14990</v>
      </c>
      <c r="I461" s="59">
        <v>5278.83</v>
      </c>
      <c r="J461" s="59">
        <f t="shared" si="28"/>
        <v>35.21567711807872</v>
      </c>
      <c r="K461" s="81"/>
      <c r="L461" s="81">
        <v>1013.49</v>
      </c>
      <c r="M461" s="80">
        <f t="shared" si="29"/>
        <v>41.97678452301534</v>
      </c>
    </row>
    <row r="462" spans="1:13" ht="18.75">
      <c r="A462" s="101"/>
      <c r="B462" s="101"/>
      <c r="C462" s="54">
        <v>4120</v>
      </c>
      <c r="D462" s="58" t="s">
        <v>329</v>
      </c>
      <c r="E462" s="59"/>
      <c r="F462" s="59"/>
      <c r="G462" s="59"/>
      <c r="H462" s="59">
        <v>2230</v>
      </c>
      <c r="I462" s="59">
        <v>347.77</v>
      </c>
      <c r="J462" s="59">
        <f t="shared" si="28"/>
        <v>15.59506726457399</v>
      </c>
      <c r="K462" s="81"/>
      <c r="L462" s="81">
        <v>143.73</v>
      </c>
      <c r="M462" s="80">
        <f t="shared" si="29"/>
        <v>22.04035874439462</v>
      </c>
    </row>
    <row r="463" spans="1:13" ht="18.75">
      <c r="A463" s="101"/>
      <c r="B463" s="101"/>
      <c r="C463" s="54">
        <v>4210</v>
      </c>
      <c r="D463" s="117" t="s">
        <v>300</v>
      </c>
      <c r="E463" s="59"/>
      <c r="F463" s="59"/>
      <c r="G463" s="59"/>
      <c r="H463" s="59">
        <v>500</v>
      </c>
      <c r="I463" s="59">
        <v>0</v>
      </c>
      <c r="J463" s="59">
        <f t="shared" si="28"/>
        <v>0</v>
      </c>
      <c r="K463" s="81"/>
      <c r="L463" s="81"/>
      <c r="M463" s="80"/>
    </row>
    <row r="464" spans="1:13" ht="18.75">
      <c r="A464" s="101"/>
      <c r="B464" s="101"/>
      <c r="C464" s="54">
        <v>4440</v>
      </c>
      <c r="D464" s="58" t="s">
        <v>323</v>
      </c>
      <c r="E464" s="59"/>
      <c r="F464" s="59"/>
      <c r="G464" s="59"/>
      <c r="H464" s="59">
        <v>2420</v>
      </c>
      <c r="I464" s="59">
        <v>1814.34</v>
      </c>
      <c r="J464" s="59">
        <f>I464/H464*100</f>
        <v>74.97272727272727</v>
      </c>
      <c r="K464" s="81"/>
      <c r="L464" s="81"/>
      <c r="M464" s="80">
        <f t="shared" si="29"/>
        <v>74.97272727272727</v>
      </c>
    </row>
    <row r="465" spans="1:13" ht="18.75">
      <c r="A465" s="101"/>
      <c r="B465" s="101">
        <v>85415</v>
      </c>
      <c r="C465" s="54"/>
      <c r="D465" s="60" t="s">
        <v>113</v>
      </c>
      <c r="E465" s="59">
        <f>SUM(E466:E468)</f>
        <v>9344</v>
      </c>
      <c r="F465" s="59">
        <f>SUM(F466:F468)</f>
        <v>9344</v>
      </c>
      <c r="G465" s="59">
        <f>F465/E465*100</f>
        <v>100</v>
      </c>
      <c r="H465" s="59">
        <f>SUM(H468:H470)</f>
        <v>41360</v>
      </c>
      <c r="I465" s="59">
        <f>SUM(I468:I470)</f>
        <v>25726.34</v>
      </c>
      <c r="J465" s="59">
        <f>I465/H465*100</f>
        <v>62.20101547388781</v>
      </c>
      <c r="K465" s="81"/>
      <c r="L465" s="128">
        <f>SUM(L468:L470)</f>
        <v>71.78</v>
      </c>
      <c r="M465" s="80">
        <f t="shared" si="29"/>
        <v>62.37456479690522</v>
      </c>
    </row>
    <row r="466" spans="1:13" ht="37.5">
      <c r="A466" s="101"/>
      <c r="B466" s="101"/>
      <c r="C466" s="54">
        <v>2030</v>
      </c>
      <c r="D466" s="58" t="s">
        <v>360</v>
      </c>
      <c r="E466" s="59">
        <v>9344</v>
      </c>
      <c r="F466" s="59">
        <v>9344</v>
      </c>
      <c r="G466" s="59">
        <f>F466/E466*100</f>
        <v>100</v>
      </c>
      <c r="H466" s="59"/>
      <c r="I466" s="59"/>
      <c r="J466" s="59"/>
      <c r="K466" s="81"/>
      <c r="L466" s="81"/>
      <c r="M466" s="80"/>
    </row>
    <row r="467" spans="1:13" ht="56.25">
      <c r="A467" s="101"/>
      <c r="B467" s="101"/>
      <c r="C467" s="54">
        <v>2040</v>
      </c>
      <c r="D467" s="108" t="s">
        <v>512</v>
      </c>
      <c r="E467" s="59">
        <v>0</v>
      </c>
      <c r="F467" s="59">
        <v>0</v>
      </c>
      <c r="G467" s="59"/>
      <c r="H467" s="59"/>
      <c r="I467" s="59"/>
      <c r="J467" s="59"/>
      <c r="K467" s="81"/>
      <c r="L467" s="81"/>
      <c r="M467" s="80"/>
    </row>
    <row r="468" spans="1:13" ht="18.75">
      <c r="A468" s="101"/>
      <c r="B468" s="101"/>
      <c r="C468" s="54">
        <v>3240</v>
      </c>
      <c r="D468" s="58" t="s">
        <v>114</v>
      </c>
      <c r="E468" s="59"/>
      <c r="F468" s="59"/>
      <c r="G468" s="59"/>
      <c r="H468" s="59">
        <v>40154</v>
      </c>
      <c r="I468" s="59">
        <v>24828</v>
      </c>
      <c r="J468" s="59">
        <f>I468/H468*100</f>
        <v>61.83194700403447</v>
      </c>
      <c r="K468" s="81"/>
      <c r="L468" s="81">
        <v>71.78</v>
      </c>
      <c r="M468" s="80">
        <f t="shared" si="29"/>
        <v>62.01070877123076</v>
      </c>
    </row>
    <row r="469" spans="1:13" ht="18.75">
      <c r="A469" s="101"/>
      <c r="B469" s="101"/>
      <c r="C469" s="54">
        <v>3260</v>
      </c>
      <c r="D469" s="58" t="s">
        <v>516</v>
      </c>
      <c r="E469" s="59"/>
      <c r="F469" s="59"/>
      <c r="G469" s="59"/>
      <c r="H469" s="59">
        <v>590</v>
      </c>
      <c r="I469" s="59">
        <v>590</v>
      </c>
      <c r="J469" s="59">
        <f>I469/H469*100</f>
        <v>100</v>
      </c>
      <c r="K469" s="81"/>
      <c r="L469" s="81"/>
      <c r="M469" s="80"/>
    </row>
    <row r="470" spans="1:13" ht="18.75">
      <c r="A470" s="101"/>
      <c r="B470" s="101"/>
      <c r="C470" s="54">
        <v>4110</v>
      </c>
      <c r="D470" s="58" t="s">
        <v>320</v>
      </c>
      <c r="E470" s="59"/>
      <c r="F470" s="59"/>
      <c r="G470" s="59"/>
      <c r="H470" s="59">
        <v>616</v>
      </c>
      <c r="I470" s="59">
        <v>308.34</v>
      </c>
      <c r="J470" s="59">
        <f>I470/H470*100</f>
        <v>50.0551948051948</v>
      </c>
      <c r="K470" s="81"/>
      <c r="L470" s="81"/>
      <c r="M470" s="80">
        <f t="shared" si="29"/>
        <v>50.0551948051948</v>
      </c>
    </row>
    <row r="471" spans="1:13" ht="18.75">
      <c r="A471" s="115">
        <v>900</v>
      </c>
      <c r="B471" s="101"/>
      <c r="C471" s="54"/>
      <c r="D471" s="102" t="s">
        <v>115</v>
      </c>
      <c r="E471" s="103">
        <f>SUM(E472,E501,E516,E530,E534,E549,E561,E569,E571)</f>
        <v>4359743.42</v>
      </c>
      <c r="F471" s="103">
        <f>SUM(F472,F501,F516,F530,F534,F549,F561,F569,F571)</f>
        <v>876082.7600000002</v>
      </c>
      <c r="G471" s="118">
        <f>F471/E471*100</f>
        <v>20.094823837133063</v>
      </c>
      <c r="H471" s="103">
        <f>SUM(H472,H501,H516,H530,H534,H546,H549,H561,H569,H571)</f>
        <v>5311155.319999999</v>
      </c>
      <c r="I471" s="103">
        <f>SUM(I472,I501,I516,I530,I534,I546,I549,I561,I569,I571)</f>
        <v>1609265.7699999998</v>
      </c>
      <c r="J471" s="103">
        <f>I471/H471*100</f>
        <v>30.29973090675872</v>
      </c>
      <c r="K471" s="81"/>
      <c r="L471" s="103">
        <f>SUM(L472,L501,L516,L530,L534,L549,L561,L571)</f>
        <v>301221.50000000006</v>
      </c>
      <c r="M471" s="80">
        <f t="shared" si="29"/>
        <v>35.971218216981086</v>
      </c>
    </row>
    <row r="472" spans="1:13" ht="18.75">
      <c r="A472" s="115"/>
      <c r="B472" s="101">
        <v>90001</v>
      </c>
      <c r="C472" s="56"/>
      <c r="D472" s="106" t="s">
        <v>116</v>
      </c>
      <c r="E472" s="61">
        <f>SUM(E473:E496)</f>
        <v>1593236.19</v>
      </c>
      <c r="F472" s="61">
        <f>SUM(F473:F496)</f>
        <v>583831.54</v>
      </c>
      <c r="G472" s="59">
        <f>F472/E472*100</f>
        <v>36.64438101923859</v>
      </c>
      <c r="H472" s="59">
        <f>SUM(H478:H500)</f>
        <v>1745534.99</v>
      </c>
      <c r="I472" s="59">
        <f>SUM(I478:I500)</f>
        <v>891912.7</v>
      </c>
      <c r="J472" s="59">
        <f>I472/H472*100</f>
        <v>51.0968101533158</v>
      </c>
      <c r="K472" s="81"/>
      <c r="L472" s="128">
        <f>SUM(L478:L496)</f>
        <v>284245.03</v>
      </c>
      <c r="M472" s="80">
        <f t="shared" si="29"/>
        <v>67.38093116082422</v>
      </c>
    </row>
    <row r="473" spans="1:13" ht="37.5">
      <c r="A473" s="115"/>
      <c r="B473" s="101"/>
      <c r="C473" s="56">
        <v>580</v>
      </c>
      <c r="D473" s="108" t="s">
        <v>362</v>
      </c>
      <c r="E473" s="61">
        <v>1801.2</v>
      </c>
      <c r="F473" s="61">
        <v>0</v>
      </c>
      <c r="G473" s="59"/>
      <c r="H473" s="59"/>
      <c r="I473" s="59"/>
      <c r="J473" s="59"/>
      <c r="K473" s="81"/>
      <c r="L473" s="81"/>
      <c r="M473" s="80"/>
    </row>
    <row r="474" spans="1:13" ht="18.75">
      <c r="A474" s="115"/>
      <c r="B474" s="101"/>
      <c r="C474" s="56">
        <v>830</v>
      </c>
      <c r="D474" s="58" t="s">
        <v>334</v>
      </c>
      <c r="E474" s="59">
        <v>1329281.99</v>
      </c>
      <c r="F474" s="59">
        <v>579176.31</v>
      </c>
      <c r="G474" s="59">
        <f>F474/E474*100</f>
        <v>43.57061288402772</v>
      </c>
      <c r="H474" s="59"/>
      <c r="I474" s="59"/>
      <c r="J474" s="59"/>
      <c r="K474" s="81"/>
      <c r="L474" s="81"/>
      <c r="M474" s="80"/>
    </row>
    <row r="475" spans="1:13" ht="18.75">
      <c r="A475" s="115"/>
      <c r="B475" s="101"/>
      <c r="C475" s="56">
        <v>920</v>
      </c>
      <c r="D475" s="58" t="s">
        <v>316</v>
      </c>
      <c r="E475" s="59">
        <v>1000</v>
      </c>
      <c r="F475" s="59">
        <v>418.91</v>
      </c>
      <c r="G475" s="59">
        <f>F475/E475*100</f>
        <v>41.891</v>
      </c>
      <c r="H475" s="59"/>
      <c r="I475" s="59"/>
      <c r="J475" s="59"/>
      <c r="K475" s="81"/>
      <c r="L475" s="81"/>
      <c r="M475" s="80"/>
    </row>
    <row r="476" spans="1:13" ht="18.75">
      <c r="A476" s="115"/>
      <c r="B476" s="101"/>
      <c r="C476" s="56">
        <v>970</v>
      </c>
      <c r="D476" s="58" t="s">
        <v>317</v>
      </c>
      <c r="E476" s="59">
        <v>81153</v>
      </c>
      <c r="F476" s="59">
        <v>4236.32</v>
      </c>
      <c r="G476" s="59">
        <f>F476/E476*100</f>
        <v>5.220164380860843</v>
      </c>
      <c r="H476" s="59"/>
      <c r="I476" s="59"/>
      <c r="J476" s="59"/>
      <c r="K476" s="81"/>
      <c r="L476" s="81"/>
      <c r="M476" s="80"/>
    </row>
    <row r="477" spans="1:13" ht="75">
      <c r="A477" s="54"/>
      <c r="B477" s="109"/>
      <c r="C477" s="54">
        <v>6257</v>
      </c>
      <c r="D477" s="109" t="s">
        <v>356</v>
      </c>
      <c r="E477" s="61">
        <v>180000</v>
      </c>
      <c r="F477" s="61">
        <v>0</v>
      </c>
      <c r="G477" s="59">
        <f>F477/E477*100</f>
        <v>0</v>
      </c>
      <c r="H477" s="59"/>
      <c r="I477" s="59"/>
      <c r="J477" s="59"/>
      <c r="K477" s="81"/>
      <c r="L477" s="81"/>
      <c r="M477" s="80"/>
    </row>
    <row r="478" spans="1:13" ht="18.75">
      <c r="A478" s="54"/>
      <c r="B478" s="109"/>
      <c r="C478" s="54">
        <v>3020</v>
      </c>
      <c r="D478" s="108" t="s">
        <v>77</v>
      </c>
      <c r="E478" s="61"/>
      <c r="F478" s="61"/>
      <c r="G478" s="61"/>
      <c r="H478" s="59">
        <v>1192.5</v>
      </c>
      <c r="I478" s="59">
        <v>0</v>
      </c>
      <c r="J478" s="59">
        <f aca="true" t="shared" si="30" ref="J478:J501">I478/H478*100</f>
        <v>0</v>
      </c>
      <c r="K478" s="81"/>
      <c r="L478" s="81"/>
      <c r="M478" s="80">
        <f t="shared" si="29"/>
        <v>0</v>
      </c>
    </row>
    <row r="479" spans="1:13" ht="18.75">
      <c r="A479" s="115"/>
      <c r="B479" s="101"/>
      <c r="C479" s="54">
        <v>4010</v>
      </c>
      <c r="D479" s="58" t="s">
        <v>318</v>
      </c>
      <c r="E479" s="61"/>
      <c r="F479" s="61"/>
      <c r="G479" s="59"/>
      <c r="H479" s="59">
        <v>254633.5</v>
      </c>
      <c r="I479" s="59">
        <v>107093.15</v>
      </c>
      <c r="J479" s="59">
        <f t="shared" si="30"/>
        <v>42.057761449298695</v>
      </c>
      <c r="K479" s="81"/>
      <c r="L479" s="81">
        <v>3351.84</v>
      </c>
      <c r="M479" s="80">
        <f t="shared" si="29"/>
        <v>43.37410042276448</v>
      </c>
    </row>
    <row r="480" spans="1:13" ht="18.75">
      <c r="A480" s="115"/>
      <c r="B480" s="101"/>
      <c r="C480" s="54">
        <v>4040</v>
      </c>
      <c r="D480" s="58" t="s">
        <v>319</v>
      </c>
      <c r="E480" s="61"/>
      <c r="F480" s="61"/>
      <c r="G480" s="59"/>
      <c r="H480" s="59">
        <v>17230.5</v>
      </c>
      <c r="I480" s="59">
        <v>17129.84</v>
      </c>
      <c r="J480" s="59">
        <f t="shared" si="30"/>
        <v>99.4158033719277</v>
      </c>
      <c r="K480" s="81"/>
      <c r="L480" s="81"/>
      <c r="M480" s="80">
        <f t="shared" si="29"/>
        <v>99.4158033719277</v>
      </c>
    </row>
    <row r="481" spans="1:13" ht="18.75">
      <c r="A481" s="115"/>
      <c r="B481" s="101"/>
      <c r="C481" s="54">
        <v>4110</v>
      </c>
      <c r="D481" s="58" t="s">
        <v>320</v>
      </c>
      <c r="E481" s="61"/>
      <c r="F481" s="61"/>
      <c r="G481" s="59"/>
      <c r="H481" s="59">
        <v>46489.75</v>
      </c>
      <c r="I481" s="59">
        <v>21099.63</v>
      </c>
      <c r="J481" s="59">
        <f t="shared" si="30"/>
        <v>45.385552729365074</v>
      </c>
      <c r="K481" s="81"/>
      <c r="L481" s="81">
        <v>2025.5</v>
      </c>
      <c r="M481" s="80">
        <f t="shared" si="29"/>
        <v>49.74242709414441</v>
      </c>
    </row>
    <row r="482" spans="1:13" ht="18.75">
      <c r="A482" s="115"/>
      <c r="B482" s="101"/>
      <c r="C482" s="54">
        <v>4120</v>
      </c>
      <c r="D482" s="58" t="s">
        <v>329</v>
      </c>
      <c r="E482" s="61"/>
      <c r="F482" s="61"/>
      <c r="G482" s="59"/>
      <c r="H482" s="59">
        <v>5817.09</v>
      </c>
      <c r="I482" s="59">
        <v>1956.81</v>
      </c>
      <c r="J482" s="59">
        <f t="shared" si="30"/>
        <v>33.638984440673944</v>
      </c>
      <c r="K482" s="81"/>
      <c r="L482" s="81">
        <v>290.21</v>
      </c>
      <c r="M482" s="80">
        <f t="shared" si="29"/>
        <v>38.627905017801</v>
      </c>
    </row>
    <row r="483" spans="1:13" ht="18.75">
      <c r="A483" s="115"/>
      <c r="B483" s="101"/>
      <c r="C483" s="54">
        <v>4210</v>
      </c>
      <c r="D483" s="58" t="s">
        <v>300</v>
      </c>
      <c r="E483" s="61"/>
      <c r="F483" s="61"/>
      <c r="G483" s="59"/>
      <c r="H483" s="59">
        <v>110237.65</v>
      </c>
      <c r="I483" s="59">
        <v>41694.37</v>
      </c>
      <c r="J483" s="59">
        <f t="shared" si="30"/>
        <v>37.822259454914004</v>
      </c>
      <c r="K483" s="81"/>
      <c r="L483" s="81">
        <v>2657.42</v>
      </c>
      <c r="M483" s="80">
        <f t="shared" si="29"/>
        <v>40.232887765659015</v>
      </c>
    </row>
    <row r="484" spans="1:13" ht="18.75">
      <c r="A484" s="115"/>
      <c r="B484" s="101"/>
      <c r="C484" s="114">
        <v>4260</v>
      </c>
      <c r="D484" s="58" t="s">
        <v>322</v>
      </c>
      <c r="E484" s="61"/>
      <c r="F484" s="61"/>
      <c r="G484" s="59"/>
      <c r="H484" s="59">
        <v>197325.07</v>
      </c>
      <c r="I484" s="59">
        <v>75690.64</v>
      </c>
      <c r="J484" s="59">
        <f t="shared" si="30"/>
        <v>38.35834949912852</v>
      </c>
      <c r="K484" s="81"/>
      <c r="L484" s="81">
        <v>830.13</v>
      </c>
      <c r="M484" s="80">
        <f t="shared" si="29"/>
        <v>38.77904110207588</v>
      </c>
    </row>
    <row r="485" spans="1:13" ht="18.75">
      <c r="A485" s="115"/>
      <c r="B485" s="101"/>
      <c r="C485" s="114">
        <v>4270</v>
      </c>
      <c r="D485" s="58" t="s">
        <v>309</v>
      </c>
      <c r="E485" s="61"/>
      <c r="F485" s="61"/>
      <c r="G485" s="59"/>
      <c r="H485" s="59">
        <v>3392.5</v>
      </c>
      <c r="I485" s="59">
        <v>2710</v>
      </c>
      <c r="J485" s="59">
        <f t="shared" si="30"/>
        <v>79.88209285187915</v>
      </c>
      <c r="K485" s="81"/>
      <c r="L485" s="81"/>
      <c r="M485" s="80">
        <f t="shared" si="29"/>
        <v>79.88209285187915</v>
      </c>
    </row>
    <row r="486" spans="1:13" ht="18.75">
      <c r="A486" s="115"/>
      <c r="B486" s="101"/>
      <c r="C486" s="114">
        <v>4280</v>
      </c>
      <c r="D486" s="58" t="s">
        <v>335</v>
      </c>
      <c r="E486" s="61"/>
      <c r="F486" s="61"/>
      <c r="G486" s="59"/>
      <c r="H486" s="59">
        <v>1149.5</v>
      </c>
      <c r="I486" s="59">
        <v>0</v>
      </c>
      <c r="J486" s="59">
        <f t="shared" si="30"/>
        <v>0</v>
      </c>
      <c r="K486" s="81"/>
      <c r="L486" s="81"/>
      <c r="M486" s="80">
        <f t="shared" si="29"/>
        <v>0</v>
      </c>
    </row>
    <row r="487" spans="1:13" ht="18.75">
      <c r="A487" s="115"/>
      <c r="B487" s="101"/>
      <c r="C487" s="56">
        <v>4300</v>
      </c>
      <c r="D487" s="58" t="s">
        <v>301</v>
      </c>
      <c r="E487" s="61"/>
      <c r="F487" s="61"/>
      <c r="G487" s="59"/>
      <c r="H487" s="59">
        <v>37310.5</v>
      </c>
      <c r="I487" s="59">
        <v>12220.1</v>
      </c>
      <c r="J487" s="59">
        <f t="shared" si="30"/>
        <v>32.75244234196808</v>
      </c>
      <c r="K487" s="81"/>
      <c r="L487" s="81"/>
      <c r="M487" s="80">
        <f t="shared" si="29"/>
        <v>32.75244234196808</v>
      </c>
    </row>
    <row r="488" spans="1:13" ht="18.75">
      <c r="A488" s="115"/>
      <c r="B488" s="101"/>
      <c r="C488" s="56">
        <v>4360</v>
      </c>
      <c r="D488" s="58" t="s">
        <v>504</v>
      </c>
      <c r="E488" s="61"/>
      <c r="F488" s="61"/>
      <c r="G488" s="59"/>
      <c r="H488" s="59">
        <v>1650</v>
      </c>
      <c r="I488" s="59">
        <v>637.99</v>
      </c>
      <c r="J488" s="59">
        <f t="shared" si="30"/>
        <v>38.66606060606061</v>
      </c>
      <c r="K488" s="81"/>
      <c r="L488" s="81">
        <v>122.87</v>
      </c>
      <c r="M488" s="80">
        <f t="shared" si="29"/>
        <v>46.11272727272727</v>
      </c>
    </row>
    <row r="489" spans="1:13" ht="18.75">
      <c r="A489" s="115"/>
      <c r="B489" s="101"/>
      <c r="C489" s="54">
        <v>4390</v>
      </c>
      <c r="D489" s="117" t="s">
        <v>203</v>
      </c>
      <c r="E489" s="61"/>
      <c r="F489" s="61"/>
      <c r="G489" s="59"/>
      <c r="H489" s="59">
        <v>6900</v>
      </c>
      <c r="I489" s="59">
        <v>4564</v>
      </c>
      <c r="J489" s="59">
        <f t="shared" si="30"/>
        <v>66.14492753623188</v>
      </c>
      <c r="K489" s="81"/>
      <c r="L489" s="81"/>
      <c r="M489" s="80">
        <f t="shared" si="29"/>
        <v>66.14492753623188</v>
      </c>
    </row>
    <row r="490" spans="1:13" ht="18.75">
      <c r="A490" s="115"/>
      <c r="B490" s="101"/>
      <c r="C490" s="54">
        <v>4410</v>
      </c>
      <c r="D490" s="58" t="s">
        <v>330</v>
      </c>
      <c r="E490" s="61"/>
      <c r="F490" s="61"/>
      <c r="G490" s="59"/>
      <c r="H490" s="59">
        <v>2052</v>
      </c>
      <c r="I490" s="59">
        <v>966.63</v>
      </c>
      <c r="J490" s="59">
        <f t="shared" si="30"/>
        <v>47.10672514619883</v>
      </c>
      <c r="K490" s="81"/>
      <c r="L490" s="81"/>
      <c r="M490" s="80">
        <f t="shared" si="29"/>
        <v>47.10672514619883</v>
      </c>
    </row>
    <row r="491" spans="1:13" ht="18.75">
      <c r="A491" s="115"/>
      <c r="B491" s="101"/>
      <c r="C491" s="54">
        <v>4430</v>
      </c>
      <c r="D491" s="117" t="s">
        <v>303</v>
      </c>
      <c r="E491" s="61"/>
      <c r="F491" s="61"/>
      <c r="G491" s="59"/>
      <c r="H491" s="59">
        <v>29220</v>
      </c>
      <c r="I491" s="59">
        <v>28774.18</v>
      </c>
      <c r="J491" s="59">
        <f t="shared" si="30"/>
        <v>98.47426420260096</v>
      </c>
      <c r="K491" s="81"/>
      <c r="L491" s="81">
        <v>2006.15</v>
      </c>
      <c r="M491" s="80">
        <f t="shared" si="29"/>
        <v>105.33993839835729</v>
      </c>
    </row>
    <row r="492" spans="1:13" ht="18.75">
      <c r="A492" s="115"/>
      <c r="B492" s="101"/>
      <c r="C492" s="54">
        <v>4440</v>
      </c>
      <c r="D492" s="58" t="s">
        <v>42</v>
      </c>
      <c r="E492" s="61"/>
      <c r="F492" s="61"/>
      <c r="G492" s="59"/>
      <c r="H492" s="59">
        <v>6107.78</v>
      </c>
      <c r="I492" s="59">
        <v>4239.4</v>
      </c>
      <c r="J492" s="59">
        <f t="shared" si="30"/>
        <v>69.40983466988006</v>
      </c>
      <c r="K492" s="81"/>
      <c r="L492" s="81">
        <v>888.82</v>
      </c>
      <c r="M492" s="80">
        <f t="shared" si="29"/>
        <v>83.96209424700955</v>
      </c>
    </row>
    <row r="493" spans="1:13" ht="18.75">
      <c r="A493" s="115"/>
      <c r="B493" s="101"/>
      <c r="C493" s="54">
        <v>4480</v>
      </c>
      <c r="D493" s="117" t="s">
        <v>49</v>
      </c>
      <c r="E493" s="61"/>
      <c r="F493" s="61"/>
      <c r="G493" s="59"/>
      <c r="H493" s="59">
        <v>576376</v>
      </c>
      <c r="I493" s="59">
        <v>288186</v>
      </c>
      <c r="J493" s="59">
        <f t="shared" si="30"/>
        <v>49.99965300428887</v>
      </c>
      <c r="K493" s="81"/>
      <c r="L493" s="81">
        <v>270714</v>
      </c>
      <c r="M493" s="80">
        <f t="shared" si="29"/>
        <v>96.96795147611975</v>
      </c>
    </row>
    <row r="494" spans="1:13" ht="18.75">
      <c r="A494" s="115"/>
      <c r="B494" s="101"/>
      <c r="C494" s="54">
        <v>4530</v>
      </c>
      <c r="D494" s="117" t="s">
        <v>324</v>
      </c>
      <c r="E494" s="61"/>
      <c r="F494" s="61"/>
      <c r="G494" s="59"/>
      <c r="H494" s="59">
        <v>9000</v>
      </c>
      <c r="I494" s="59">
        <v>4319.11</v>
      </c>
      <c r="J494" s="59">
        <f t="shared" si="30"/>
        <v>47.990111111111105</v>
      </c>
      <c r="K494" s="81"/>
      <c r="L494" s="81">
        <v>1209.59</v>
      </c>
      <c r="M494" s="80">
        <f t="shared" si="29"/>
        <v>61.42999999999999</v>
      </c>
    </row>
    <row r="495" spans="1:13" ht="18.75">
      <c r="A495" s="115"/>
      <c r="B495" s="101"/>
      <c r="C495" s="56">
        <v>4610</v>
      </c>
      <c r="D495" s="58" t="s">
        <v>76</v>
      </c>
      <c r="E495" s="61"/>
      <c r="F495" s="61"/>
      <c r="G495" s="59"/>
      <c r="H495" s="59">
        <v>5000</v>
      </c>
      <c r="I495" s="59">
        <v>0</v>
      </c>
      <c r="J495" s="59">
        <f t="shared" si="30"/>
        <v>0</v>
      </c>
      <c r="K495" s="81"/>
      <c r="L495" s="81"/>
      <c r="M495" s="80"/>
    </row>
    <row r="496" spans="1:13" ht="18.75">
      <c r="A496" s="115"/>
      <c r="B496" s="101"/>
      <c r="C496" s="54">
        <v>4700</v>
      </c>
      <c r="D496" s="58" t="s">
        <v>336</v>
      </c>
      <c r="E496" s="61"/>
      <c r="F496" s="61"/>
      <c r="G496" s="59"/>
      <c r="H496" s="59">
        <v>1336.26</v>
      </c>
      <c r="I496" s="59">
        <v>895</v>
      </c>
      <c r="J496" s="59">
        <f t="shared" si="30"/>
        <v>66.97798332659812</v>
      </c>
      <c r="K496" s="81"/>
      <c r="L496" s="81">
        <v>148.5</v>
      </c>
      <c r="M496" s="80">
        <f t="shared" si="29"/>
        <v>78.09109005732418</v>
      </c>
    </row>
    <row r="497" spans="1:13" ht="18.75">
      <c r="A497" s="115"/>
      <c r="B497" s="101"/>
      <c r="C497" s="54">
        <v>6050</v>
      </c>
      <c r="D497" s="117" t="s">
        <v>310</v>
      </c>
      <c r="E497" s="61"/>
      <c r="F497" s="61"/>
      <c r="G497" s="59"/>
      <c r="H497" s="59">
        <v>76153</v>
      </c>
      <c r="I497" s="59">
        <v>51604.15</v>
      </c>
      <c r="J497" s="59">
        <f t="shared" si="30"/>
        <v>67.76377818339397</v>
      </c>
      <c r="K497" s="81"/>
      <c r="L497" s="81"/>
      <c r="M497" s="80"/>
    </row>
    <row r="498" spans="1:13" ht="18.75">
      <c r="A498" s="115"/>
      <c r="B498" s="101"/>
      <c r="C498" s="54">
        <v>6058</v>
      </c>
      <c r="D498" s="117" t="s">
        <v>310</v>
      </c>
      <c r="E498" s="61"/>
      <c r="F498" s="61"/>
      <c r="G498" s="59"/>
      <c r="H498" s="59">
        <v>180000</v>
      </c>
      <c r="I498" s="59">
        <v>133030.84</v>
      </c>
      <c r="J498" s="59">
        <f t="shared" si="30"/>
        <v>73.90602222222222</v>
      </c>
      <c r="K498" s="81"/>
      <c r="L498" s="81"/>
      <c r="M498" s="80"/>
    </row>
    <row r="499" spans="1:13" ht="18.75">
      <c r="A499" s="115"/>
      <c r="B499" s="101"/>
      <c r="C499" s="54">
        <v>6059</v>
      </c>
      <c r="D499" s="117" t="s">
        <v>310</v>
      </c>
      <c r="E499" s="61"/>
      <c r="F499" s="61"/>
      <c r="G499" s="59"/>
      <c r="H499" s="59">
        <v>151100</v>
      </c>
      <c r="I499" s="59">
        <v>95100.86</v>
      </c>
      <c r="J499" s="59">
        <f t="shared" si="30"/>
        <v>62.93902051621443</v>
      </c>
      <c r="K499" s="81"/>
      <c r="L499" s="81"/>
      <c r="M499" s="80"/>
    </row>
    <row r="500" spans="1:13" ht="18.75">
      <c r="A500" s="115"/>
      <c r="B500" s="101"/>
      <c r="C500" s="54">
        <v>6060</v>
      </c>
      <c r="D500" s="117" t="s">
        <v>150</v>
      </c>
      <c r="E500" s="61"/>
      <c r="F500" s="61"/>
      <c r="G500" s="59"/>
      <c r="H500" s="59">
        <v>25861.39</v>
      </c>
      <c r="I500" s="59">
        <v>0</v>
      </c>
      <c r="J500" s="59">
        <f t="shared" si="30"/>
        <v>0</v>
      </c>
      <c r="K500" s="81"/>
      <c r="L500" s="81"/>
      <c r="M500" s="80"/>
    </row>
    <row r="501" spans="1:13" ht="18.75">
      <c r="A501" s="115"/>
      <c r="B501" s="101">
        <v>90002</v>
      </c>
      <c r="C501" s="107"/>
      <c r="D501" s="109" t="s">
        <v>43</v>
      </c>
      <c r="E501" s="61">
        <f>SUM(E502:E507)</f>
        <v>291986</v>
      </c>
      <c r="F501" s="61">
        <f>SUM(F502:F507)</f>
        <v>117894.06000000001</v>
      </c>
      <c r="G501" s="61">
        <f>F501/E501*100</f>
        <v>40.37661394724405</v>
      </c>
      <c r="H501" s="59">
        <f>SUM(H507:H515)</f>
        <v>295366</v>
      </c>
      <c r="I501" s="59">
        <f>SUM(I507:I515)</f>
        <v>119639.31000000001</v>
      </c>
      <c r="J501" s="59">
        <f t="shared" si="30"/>
        <v>40.505444093091285</v>
      </c>
      <c r="K501" s="81"/>
      <c r="L501" s="128">
        <f>SUM(L508:L515)</f>
        <v>0</v>
      </c>
      <c r="M501" s="80">
        <f t="shared" si="29"/>
        <v>40.505444093091285</v>
      </c>
    </row>
    <row r="502" spans="1:13" ht="37.5" customHeight="1">
      <c r="A502" s="115"/>
      <c r="B502" s="101"/>
      <c r="C502" s="107">
        <v>490</v>
      </c>
      <c r="D502" s="58" t="s">
        <v>501</v>
      </c>
      <c r="E502" s="61">
        <v>289866</v>
      </c>
      <c r="F502" s="61">
        <v>114629.47</v>
      </c>
      <c r="G502" s="61">
        <f>F502/E502*100</f>
        <v>39.54567627800432</v>
      </c>
      <c r="H502" s="59"/>
      <c r="I502" s="59"/>
      <c r="J502" s="59"/>
      <c r="K502" s="81"/>
      <c r="L502" s="81"/>
      <c r="M502" s="80"/>
    </row>
    <row r="503" spans="1:13" ht="37.5" customHeight="1">
      <c r="A503" s="115"/>
      <c r="B503" s="101"/>
      <c r="C503" s="56">
        <v>580</v>
      </c>
      <c r="D503" s="108" t="s">
        <v>362</v>
      </c>
      <c r="E503" s="61"/>
      <c r="F503" s="61">
        <v>1801.44</v>
      </c>
      <c r="G503" s="61"/>
      <c r="H503" s="59"/>
      <c r="I503" s="59"/>
      <c r="J503" s="59"/>
      <c r="K503" s="81"/>
      <c r="L503" s="81"/>
      <c r="M503" s="80"/>
    </row>
    <row r="504" spans="1:13" ht="18.75" customHeight="1">
      <c r="A504" s="115"/>
      <c r="B504" s="101"/>
      <c r="C504" s="107">
        <v>910</v>
      </c>
      <c r="D504" s="58" t="s">
        <v>366</v>
      </c>
      <c r="E504" s="61">
        <v>100</v>
      </c>
      <c r="F504" s="61">
        <v>164.83</v>
      </c>
      <c r="G504" s="61">
        <f>F504/E504*100</f>
        <v>164.83</v>
      </c>
      <c r="H504" s="59"/>
      <c r="I504" s="59"/>
      <c r="J504" s="59"/>
      <c r="K504" s="81"/>
      <c r="L504" s="81"/>
      <c r="M504" s="80"/>
    </row>
    <row r="505" spans="1:13" ht="17.25" customHeight="1">
      <c r="A505" s="115"/>
      <c r="B505" s="101"/>
      <c r="C505" s="107">
        <v>920</v>
      </c>
      <c r="D505" s="58" t="s">
        <v>316</v>
      </c>
      <c r="E505" s="61">
        <v>20</v>
      </c>
      <c r="F505" s="61">
        <v>0</v>
      </c>
      <c r="G505" s="61">
        <f>F505/E505*100</f>
        <v>0</v>
      </c>
      <c r="H505" s="59"/>
      <c r="I505" s="59"/>
      <c r="J505" s="59"/>
      <c r="K505" s="81"/>
      <c r="L505" s="81"/>
      <c r="M505" s="80"/>
    </row>
    <row r="506" spans="1:13" ht="16.5" customHeight="1">
      <c r="A506" s="115"/>
      <c r="B506" s="101"/>
      <c r="C506" s="107">
        <v>970</v>
      </c>
      <c r="D506" s="58" t="s">
        <v>317</v>
      </c>
      <c r="E506" s="61">
        <v>2000</v>
      </c>
      <c r="F506" s="61">
        <v>1298.32</v>
      </c>
      <c r="G506" s="61">
        <f>F506/E506*100</f>
        <v>64.916</v>
      </c>
      <c r="H506" s="59"/>
      <c r="I506" s="59"/>
      <c r="J506" s="59"/>
      <c r="K506" s="81"/>
      <c r="L506" s="81"/>
      <c r="M506" s="80"/>
    </row>
    <row r="507" spans="1:13" ht="18.75">
      <c r="A507" s="115"/>
      <c r="B507" s="101"/>
      <c r="C507" s="54">
        <v>4010</v>
      </c>
      <c r="D507" s="58" t="s">
        <v>318</v>
      </c>
      <c r="E507" s="61"/>
      <c r="F507" s="61"/>
      <c r="G507" s="61"/>
      <c r="H507" s="59">
        <v>19832</v>
      </c>
      <c r="I507" s="59">
        <v>9991.31</v>
      </c>
      <c r="J507" s="59">
        <f aca="true" t="shared" si="31" ref="J507:J516">I507/H507*100</f>
        <v>50.37973981444131</v>
      </c>
      <c r="K507" s="81"/>
      <c r="L507" s="81"/>
      <c r="M507" s="80">
        <f t="shared" si="29"/>
        <v>50.37973981444131</v>
      </c>
    </row>
    <row r="508" spans="1:13" ht="18.75">
      <c r="A508" s="115"/>
      <c r="B508" s="101"/>
      <c r="C508" s="54">
        <v>4040</v>
      </c>
      <c r="D508" s="58" t="s">
        <v>319</v>
      </c>
      <c r="E508" s="61"/>
      <c r="F508" s="61"/>
      <c r="G508" s="61"/>
      <c r="H508" s="59">
        <v>1530</v>
      </c>
      <c r="I508" s="59">
        <v>1517.56</v>
      </c>
      <c r="J508" s="59">
        <f t="shared" si="31"/>
        <v>99.18692810457516</v>
      </c>
      <c r="K508" s="81"/>
      <c r="L508" s="81"/>
      <c r="M508" s="80">
        <f t="shared" si="29"/>
        <v>99.18692810457516</v>
      </c>
    </row>
    <row r="509" spans="1:13" ht="18.75">
      <c r="A509" s="115"/>
      <c r="B509" s="101"/>
      <c r="C509" s="54">
        <v>4110</v>
      </c>
      <c r="D509" s="58" t="s">
        <v>320</v>
      </c>
      <c r="E509" s="61"/>
      <c r="F509" s="61"/>
      <c r="G509" s="61"/>
      <c r="H509" s="59">
        <v>3653</v>
      </c>
      <c r="I509" s="59">
        <v>2194.76</v>
      </c>
      <c r="J509" s="59">
        <f t="shared" si="31"/>
        <v>60.08102929099371</v>
      </c>
      <c r="K509" s="81"/>
      <c r="L509" s="81"/>
      <c r="M509" s="80"/>
    </row>
    <row r="510" spans="1:13" ht="18.75">
      <c r="A510" s="115"/>
      <c r="B510" s="101"/>
      <c r="C510" s="54">
        <v>4210</v>
      </c>
      <c r="D510" s="58" t="s">
        <v>300</v>
      </c>
      <c r="E510" s="61"/>
      <c r="F510" s="61"/>
      <c r="G510" s="61"/>
      <c r="H510" s="59">
        <v>1500</v>
      </c>
      <c r="I510" s="59">
        <v>0</v>
      </c>
      <c r="J510" s="59">
        <f t="shared" si="31"/>
        <v>0</v>
      </c>
      <c r="K510" s="81"/>
      <c r="L510" s="81"/>
      <c r="M510" s="80"/>
    </row>
    <row r="511" spans="1:13" ht="18.75">
      <c r="A511" s="115"/>
      <c r="B511" s="101"/>
      <c r="C511" s="114">
        <v>4280</v>
      </c>
      <c r="D511" s="58" t="s">
        <v>335</v>
      </c>
      <c r="E511" s="61"/>
      <c r="F511" s="61"/>
      <c r="G511" s="61"/>
      <c r="H511" s="59">
        <v>209</v>
      </c>
      <c r="I511" s="59">
        <v>0</v>
      </c>
      <c r="J511" s="59">
        <f t="shared" si="31"/>
        <v>0</v>
      </c>
      <c r="K511" s="81"/>
      <c r="L511" s="81"/>
      <c r="M511" s="80"/>
    </row>
    <row r="512" spans="1:13" ht="18.75">
      <c r="A512" s="115"/>
      <c r="B512" s="101"/>
      <c r="C512" s="56">
        <v>4300</v>
      </c>
      <c r="D512" s="58" t="s">
        <v>301</v>
      </c>
      <c r="E512" s="61"/>
      <c r="F512" s="61"/>
      <c r="G512" s="61"/>
      <c r="H512" s="59">
        <v>266064</v>
      </c>
      <c r="I512" s="59">
        <v>105413.69</v>
      </c>
      <c r="J512" s="59">
        <f t="shared" si="31"/>
        <v>39.619674213723016</v>
      </c>
      <c r="K512" s="81"/>
      <c r="L512" s="81"/>
      <c r="M512" s="80">
        <f aca="true" t="shared" si="32" ref="M512:M577">SUM(I512+L512)/H512*100</f>
        <v>39.619674213723016</v>
      </c>
    </row>
    <row r="513" spans="1:13" ht="18.75">
      <c r="A513" s="115"/>
      <c r="B513" s="101"/>
      <c r="C513" s="54">
        <v>4440</v>
      </c>
      <c r="D513" s="58" t="s">
        <v>42</v>
      </c>
      <c r="E513" s="61"/>
      <c r="F513" s="61"/>
      <c r="G513" s="61"/>
      <c r="H513" s="59">
        <v>550</v>
      </c>
      <c r="I513" s="59">
        <v>410</v>
      </c>
      <c r="J513" s="59">
        <f t="shared" si="31"/>
        <v>74.54545454545455</v>
      </c>
      <c r="K513" s="81"/>
      <c r="L513" s="81"/>
      <c r="M513" s="80">
        <f t="shared" si="32"/>
        <v>74.54545454545455</v>
      </c>
    </row>
    <row r="514" spans="1:13" ht="18.75">
      <c r="A514" s="115"/>
      <c r="B514" s="101"/>
      <c r="C514" s="56">
        <v>4610</v>
      </c>
      <c r="D514" s="58" t="s">
        <v>76</v>
      </c>
      <c r="E514" s="61"/>
      <c r="F514" s="61"/>
      <c r="G514" s="61"/>
      <c r="H514" s="59">
        <v>2000</v>
      </c>
      <c r="I514" s="59">
        <v>83.99</v>
      </c>
      <c r="J514" s="59">
        <f t="shared" si="31"/>
        <v>4.1995</v>
      </c>
      <c r="K514" s="81"/>
      <c r="L514" s="81"/>
      <c r="M514" s="80"/>
    </row>
    <row r="515" spans="1:13" ht="18.75">
      <c r="A515" s="115"/>
      <c r="B515" s="101"/>
      <c r="C515" s="54">
        <v>4700</v>
      </c>
      <c r="D515" s="58" t="s">
        <v>336</v>
      </c>
      <c r="E515" s="61"/>
      <c r="F515" s="61"/>
      <c r="G515" s="61"/>
      <c r="H515" s="59">
        <v>28</v>
      </c>
      <c r="I515" s="59">
        <v>28</v>
      </c>
      <c r="J515" s="59">
        <f t="shared" si="31"/>
        <v>100</v>
      </c>
      <c r="K515" s="81"/>
      <c r="L515" s="81"/>
      <c r="M515" s="80">
        <f t="shared" si="32"/>
        <v>100</v>
      </c>
    </row>
    <row r="516" spans="1:13" ht="18.75">
      <c r="A516" s="101"/>
      <c r="B516" s="101">
        <v>90003</v>
      </c>
      <c r="C516" s="54"/>
      <c r="D516" s="58" t="s">
        <v>117</v>
      </c>
      <c r="E516" s="61">
        <f>SUM(E517)</f>
        <v>0</v>
      </c>
      <c r="F516" s="61">
        <f>SUM(F517)</f>
        <v>0</v>
      </c>
      <c r="G516" s="61"/>
      <c r="H516" s="59">
        <f>SUM(H518:H529)</f>
        <v>141753.12</v>
      </c>
      <c r="I516" s="59">
        <f>SUM(I518:I529)</f>
        <v>62458.41</v>
      </c>
      <c r="J516" s="59">
        <f t="shared" si="31"/>
        <v>44.0614005533</v>
      </c>
      <c r="K516" s="81"/>
      <c r="L516" s="128">
        <f>SUM(L518:L529)</f>
        <v>4741.03</v>
      </c>
      <c r="M516" s="80">
        <f t="shared" si="32"/>
        <v>47.40596891271247</v>
      </c>
    </row>
    <row r="517" spans="1:13" ht="18.75">
      <c r="A517" s="101"/>
      <c r="B517" s="101"/>
      <c r="C517" s="56">
        <v>970</v>
      </c>
      <c r="D517" s="58" t="s">
        <v>317</v>
      </c>
      <c r="E517" s="59"/>
      <c r="F517" s="59"/>
      <c r="G517" s="61"/>
      <c r="H517" s="59"/>
      <c r="I517" s="59"/>
      <c r="J517" s="59"/>
      <c r="K517" s="81"/>
      <c r="L517" s="81"/>
      <c r="M517" s="80"/>
    </row>
    <row r="518" spans="1:13" ht="18.75">
      <c r="A518" s="101"/>
      <c r="B518" s="101"/>
      <c r="C518" s="54">
        <v>3020</v>
      </c>
      <c r="D518" s="108" t="s">
        <v>77</v>
      </c>
      <c r="E518" s="59"/>
      <c r="F518" s="59"/>
      <c r="G518" s="59"/>
      <c r="H518" s="59">
        <v>350</v>
      </c>
      <c r="I518" s="59">
        <v>0</v>
      </c>
      <c r="J518" s="59">
        <f aca="true" t="shared" si="33" ref="J518:J530">I518/H518*100</f>
        <v>0</v>
      </c>
      <c r="K518" s="81"/>
      <c r="L518" s="81"/>
      <c r="M518" s="80">
        <f t="shared" si="32"/>
        <v>0</v>
      </c>
    </row>
    <row r="519" spans="1:13" ht="18.75">
      <c r="A519" s="101"/>
      <c r="B519" s="101"/>
      <c r="C519" s="54">
        <v>4010</v>
      </c>
      <c r="D519" s="58" t="s">
        <v>318</v>
      </c>
      <c r="E519" s="59"/>
      <c r="F519" s="59"/>
      <c r="G519" s="59"/>
      <c r="H519" s="59">
        <v>91714</v>
      </c>
      <c r="I519" s="59">
        <v>41708.76</v>
      </c>
      <c r="J519" s="59">
        <f t="shared" si="33"/>
        <v>45.47698279433893</v>
      </c>
      <c r="K519" s="81"/>
      <c r="L519" s="81">
        <v>2040.55</v>
      </c>
      <c r="M519" s="80">
        <f t="shared" si="32"/>
        <v>47.70188847940337</v>
      </c>
    </row>
    <row r="520" spans="1:13" ht="18.75">
      <c r="A520" s="101"/>
      <c r="B520" s="101"/>
      <c r="C520" s="54">
        <v>4040</v>
      </c>
      <c r="D520" s="58" t="s">
        <v>319</v>
      </c>
      <c r="E520" s="59"/>
      <c r="F520" s="59"/>
      <c r="G520" s="59"/>
      <c r="H520" s="59">
        <v>7038</v>
      </c>
      <c r="I520" s="59">
        <v>7028.23</v>
      </c>
      <c r="J520" s="59">
        <f t="shared" si="33"/>
        <v>99.86118215402102</v>
      </c>
      <c r="K520" s="81"/>
      <c r="L520" s="81"/>
      <c r="M520" s="80">
        <f t="shared" si="32"/>
        <v>99.86118215402102</v>
      </c>
    </row>
    <row r="521" spans="1:13" ht="18.75">
      <c r="A521" s="101"/>
      <c r="B521" s="101"/>
      <c r="C521" s="54">
        <v>4110</v>
      </c>
      <c r="D521" s="58" t="s">
        <v>320</v>
      </c>
      <c r="E521" s="59"/>
      <c r="F521" s="59"/>
      <c r="G521" s="59"/>
      <c r="H521" s="59">
        <v>16407</v>
      </c>
      <c r="I521" s="59">
        <v>8464.67</v>
      </c>
      <c r="J521" s="59">
        <f t="shared" si="33"/>
        <v>51.591820564393245</v>
      </c>
      <c r="K521" s="81"/>
      <c r="L521" s="81">
        <v>1199.57</v>
      </c>
      <c r="M521" s="80">
        <f t="shared" si="32"/>
        <v>58.90315109404523</v>
      </c>
    </row>
    <row r="522" spans="1:13" ht="18.75">
      <c r="A522" s="101"/>
      <c r="B522" s="101"/>
      <c r="C522" s="54">
        <v>4120</v>
      </c>
      <c r="D522" s="58" t="s">
        <v>321</v>
      </c>
      <c r="E522" s="59"/>
      <c r="F522" s="59"/>
      <c r="G522" s="59"/>
      <c r="H522" s="59">
        <v>1117.75</v>
      </c>
      <c r="I522" s="59">
        <v>605.64</v>
      </c>
      <c r="J522" s="59">
        <f t="shared" si="33"/>
        <v>54.183851487363</v>
      </c>
      <c r="K522" s="81"/>
      <c r="L522" s="81">
        <v>87.34</v>
      </c>
      <c r="M522" s="80">
        <f t="shared" si="32"/>
        <v>61.997763363900695</v>
      </c>
    </row>
    <row r="523" spans="1:13" ht="18.75">
      <c r="A523" s="101"/>
      <c r="B523" s="101"/>
      <c r="C523" s="54">
        <v>4170</v>
      </c>
      <c r="D523" s="58" t="s">
        <v>299</v>
      </c>
      <c r="E523" s="59"/>
      <c r="F523" s="59"/>
      <c r="G523" s="59"/>
      <c r="H523" s="59">
        <v>2000</v>
      </c>
      <c r="I523" s="59">
        <v>0</v>
      </c>
      <c r="J523" s="59">
        <f t="shared" si="33"/>
        <v>0</v>
      </c>
      <c r="K523" s="81"/>
      <c r="L523" s="81"/>
      <c r="M523" s="80"/>
    </row>
    <row r="524" spans="1:13" ht="18.75">
      <c r="A524" s="101"/>
      <c r="B524" s="101"/>
      <c r="C524" s="54">
        <v>4210</v>
      </c>
      <c r="D524" s="58" t="s">
        <v>300</v>
      </c>
      <c r="E524" s="59"/>
      <c r="F524" s="59"/>
      <c r="G524" s="59"/>
      <c r="H524" s="59">
        <v>13538.19</v>
      </c>
      <c r="I524" s="59">
        <v>2234.8</v>
      </c>
      <c r="J524" s="59">
        <f t="shared" si="33"/>
        <v>16.507376539995377</v>
      </c>
      <c r="K524" s="81"/>
      <c r="L524" s="81">
        <v>561.92</v>
      </c>
      <c r="M524" s="80">
        <f t="shared" si="32"/>
        <v>20.658005242946068</v>
      </c>
    </row>
    <row r="525" spans="1:13" ht="18.75">
      <c r="A525" s="101"/>
      <c r="B525" s="101"/>
      <c r="C525" s="114">
        <v>4280</v>
      </c>
      <c r="D525" s="58" t="s">
        <v>335</v>
      </c>
      <c r="E525" s="59"/>
      <c r="F525" s="59"/>
      <c r="G525" s="59"/>
      <c r="H525" s="59">
        <v>418</v>
      </c>
      <c r="I525" s="59">
        <v>0</v>
      </c>
      <c r="J525" s="59">
        <f t="shared" si="33"/>
        <v>0</v>
      </c>
      <c r="K525" s="81"/>
      <c r="L525" s="81"/>
      <c r="M525" s="80"/>
    </row>
    <row r="526" spans="1:13" ht="18.75">
      <c r="A526" s="101"/>
      <c r="B526" s="101"/>
      <c r="C526" s="54">
        <v>4300</v>
      </c>
      <c r="D526" s="58" t="s">
        <v>301</v>
      </c>
      <c r="E526" s="59"/>
      <c r="F526" s="59"/>
      <c r="G526" s="59"/>
      <c r="H526" s="59">
        <v>6544</v>
      </c>
      <c r="I526" s="59">
        <v>522.31</v>
      </c>
      <c r="J526" s="59">
        <f t="shared" si="33"/>
        <v>7.9815097799511</v>
      </c>
      <c r="K526" s="81"/>
      <c r="L526" s="81"/>
      <c r="M526" s="80">
        <f t="shared" si="32"/>
        <v>7.9815097799511</v>
      </c>
    </row>
    <row r="527" spans="1:13" ht="18.75">
      <c r="A527" s="101"/>
      <c r="B527" s="101"/>
      <c r="C527" s="54">
        <v>4430</v>
      </c>
      <c r="D527" s="117" t="s">
        <v>303</v>
      </c>
      <c r="E527" s="59"/>
      <c r="F527" s="59"/>
      <c r="G527" s="59"/>
      <c r="H527" s="59">
        <v>200</v>
      </c>
      <c r="I527" s="59">
        <v>60</v>
      </c>
      <c r="J527" s="59">
        <f t="shared" si="33"/>
        <v>30</v>
      </c>
      <c r="K527" s="81"/>
      <c r="L527" s="81">
        <v>54</v>
      </c>
      <c r="M527" s="80">
        <f t="shared" si="32"/>
        <v>56.99999999999999</v>
      </c>
    </row>
    <row r="528" spans="1:13" ht="18.75">
      <c r="A528" s="101"/>
      <c r="B528" s="101"/>
      <c r="C528" s="54">
        <v>4440</v>
      </c>
      <c r="D528" s="58" t="s">
        <v>42</v>
      </c>
      <c r="E528" s="59"/>
      <c r="F528" s="59"/>
      <c r="G528" s="59"/>
      <c r="H528" s="59">
        <v>2370.18</v>
      </c>
      <c r="I528" s="59">
        <v>1778</v>
      </c>
      <c r="J528" s="59">
        <f t="shared" si="33"/>
        <v>75.01539967428634</v>
      </c>
      <c r="K528" s="81"/>
      <c r="L528" s="81"/>
      <c r="M528" s="80"/>
    </row>
    <row r="529" spans="1:13" ht="18.75">
      <c r="A529" s="101"/>
      <c r="B529" s="101"/>
      <c r="C529" s="54">
        <v>4700</v>
      </c>
      <c r="D529" s="58" t="s">
        <v>336</v>
      </c>
      <c r="E529" s="59"/>
      <c r="F529" s="59"/>
      <c r="G529" s="59"/>
      <c r="H529" s="59">
        <v>56</v>
      </c>
      <c r="I529" s="59">
        <v>56</v>
      </c>
      <c r="J529" s="59">
        <f t="shared" si="33"/>
        <v>100</v>
      </c>
      <c r="K529" s="81"/>
      <c r="L529" s="81">
        <v>797.65</v>
      </c>
      <c r="M529" s="80">
        <f t="shared" si="32"/>
        <v>1524.375</v>
      </c>
    </row>
    <row r="530" spans="1:13" ht="18.75">
      <c r="A530" s="101"/>
      <c r="B530" s="101">
        <v>90004</v>
      </c>
      <c r="C530" s="54"/>
      <c r="D530" s="106" t="s">
        <v>118</v>
      </c>
      <c r="E530" s="59"/>
      <c r="F530" s="59"/>
      <c r="G530" s="59"/>
      <c r="H530" s="59">
        <f>SUM(H531:H533)</f>
        <v>37569.53</v>
      </c>
      <c r="I530" s="59">
        <f>SUM(I531:I533)</f>
        <v>11647.47</v>
      </c>
      <c r="J530" s="59">
        <f t="shared" si="33"/>
        <v>31.002437347499423</v>
      </c>
      <c r="K530" s="81"/>
      <c r="L530" s="128">
        <f>SUM(L532:L533)</f>
        <v>2875.14</v>
      </c>
      <c r="M530" s="80">
        <f t="shared" si="32"/>
        <v>38.65528794211692</v>
      </c>
    </row>
    <row r="531" spans="1:13" ht="18.75">
      <c r="A531" s="101"/>
      <c r="B531" s="101"/>
      <c r="C531" s="54">
        <v>4170</v>
      </c>
      <c r="D531" s="108" t="s">
        <v>299</v>
      </c>
      <c r="E531" s="59"/>
      <c r="F531" s="59"/>
      <c r="G531" s="59"/>
      <c r="H531" s="59">
        <v>15500</v>
      </c>
      <c r="I531" s="59">
        <v>900</v>
      </c>
      <c r="J531" s="59"/>
      <c r="K531" s="81"/>
      <c r="L531" s="128"/>
      <c r="M531" s="80"/>
    </row>
    <row r="532" spans="1:13" ht="18.75">
      <c r="A532" s="101"/>
      <c r="B532" s="101"/>
      <c r="C532" s="54">
        <v>4210</v>
      </c>
      <c r="D532" s="58" t="s">
        <v>300</v>
      </c>
      <c r="E532" s="59"/>
      <c r="F532" s="59"/>
      <c r="G532" s="59"/>
      <c r="H532" s="59">
        <v>18569.53</v>
      </c>
      <c r="I532" s="59">
        <v>10727.47</v>
      </c>
      <c r="J532" s="59">
        <f>I532/H532*100</f>
        <v>57.7692057903458</v>
      </c>
      <c r="K532" s="81"/>
      <c r="L532" s="81"/>
      <c r="M532" s="80">
        <f t="shared" si="32"/>
        <v>57.7692057903458</v>
      </c>
    </row>
    <row r="533" spans="1:13" ht="18.75">
      <c r="A533" s="101"/>
      <c r="B533" s="101"/>
      <c r="C533" s="54">
        <v>4300</v>
      </c>
      <c r="D533" s="58" t="s">
        <v>301</v>
      </c>
      <c r="E533" s="59"/>
      <c r="F533" s="59"/>
      <c r="G533" s="59"/>
      <c r="H533" s="59">
        <v>3500</v>
      </c>
      <c r="I533" s="59">
        <v>20</v>
      </c>
      <c r="J533" s="59">
        <f>I533/H533*100</f>
        <v>0.5714285714285714</v>
      </c>
      <c r="K533" s="81"/>
      <c r="L533" s="81">
        <v>2875.14</v>
      </c>
      <c r="M533" s="80">
        <f t="shared" si="32"/>
        <v>82.71828571428571</v>
      </c>
    </row>
    <row r="534" spans="1:13" ht="18.75">
      <c r="A534" s="101"/>
      <c r="B534" s="101">
        <v>90005</v>
      </c>
      <c r="C534" s="56"/>
      <c r="D534" s="109" t="s">
        <v>60</v>
      </c>
      <c r="E534" s="59">
        <f>SUM(E535:E540)</f>
        <v>884039.03</v>
      </c>
      <c r="F534" s="59">
        <f>SUM(F535:F540)</f>
        <v>157219.83000000002</v>
      </c>
      <c r="G534" s="59">
        <f>F534/E534*100</f>
        <v>17.784263439137977</v>
      </c>
      <c r="H534" s="59">
        <f>SUM(H541:H545)</f>
        <v>929885.48</v>
      </c>
      <c r="I534" s="59">
        <f>SUM(I541:I545)</f>
        <v>367425.87</v>
      </c>
      <c r="J534" s="59">
        <f>I534/H534*100</f>
        <v>39.51302368975586</v>
      </c>
      <c r="K534" s="81"/>
      <c r="L534" s="128">
        <f>SUM(L541:L545)</f>
        <v>0</v>
      </c>
      <c r="M534" s="80">
        <f t="shared" si="32"/>
        <v>39.51302368975586</v>
      </c>
    </row>
    <row r="535" spans="1:13" ht="37.5">
      <c r="A535" s="101"/>
      <c r="B535" s="101"/>
      <c r="C535" s="56">
        <v>580</v>
      </c>
      <c r="D535" s="108" t="s">
        <v>362</v>
      </c>
      <c r="E535" s="59"/>
      <c r="F535" s="59">
        <v>475.39</v>
      </c>
      <c r="G535" s="59"/>
      <c r="H535" s="59"/>
      <c r="I535" s="59"/>
      <c r="J535" s="59"/>
      <c r="K535" s="81"/>
      <c r="L535" s="128"/>
      <c r="M535" s="80"/>
    </row>
    <row r="536" spans="1:13" ht="18.75">
      <c r="A536" s="101"/>
      <c r="B536" s="101"/>
      <c r="C536" s="107">
        <v>836</v>
      </c>
      <c r="D536" s="109" t="s">
        <v>334</v>
      </c>
      <c r="E536" s="59">
        <v>152740</v>
      </c>
      <c r="F536" s="59">
        <v>152580</v>
      </c>
      <c r="G536" s="59">
        <f>F536/E536*100</f>
        <v>99.89524682466937</v>
      </c>
      <c r="H536" s="59"/>
      <c r="I536" s="59"/>
      <c r="J536" s="59"/>
      <c r="K536" s="81"/>
      <c r="L536" s="81"/>
      <c r="M536" s="80"/>
    </row>
    <row r="537" spans="1:13" ht="18.75">
      <c r="A537" s="101"/>
      <c r="B537" s="101"/>
      <c r="C537" s="107">
        <v>970</v>
      </c>
      <c r="D537" s="109" t="s">
        <v>317</v>
      </c>
      <c r="E537" s="59">
        <v>74648.88</v>
      </c>
      <c r="F537" s="59">
        <v>0</v>
      </c>
      <c r="G537" s="59"/>
      <c r="H537" s="59"/>
      <c r="I537" s="59"/>
      <c r="J537" s="59"/>
      <c r="K537" s="81"/>
      <c r="L537" s="81"/>
      <c r="M537" s="80"/>
    </row>
    <row r="538" spans="1:13" ht="45" customHeight="1">
      <c r="A538" s="101"/>
      <c r="B538" s="101"/>
      <c r="C538" s="107">
        <v>2007</v>
      </c>
      <c r="D538" s="122" t="s">
        <v>367</v>
      </c>
      <c r="E538" s="59">
        <v>11951.65</v>
      </c>
      <c r="F538" s="59">
        <v>497.25</v>
      </c>
      <c r="G538" s="59">
        <f>F538/E538*100</f>
        <v>4.160513401915217</v>
      </c>
      <c r="H538" s="59"/>
      <c r="I538" s="59"/>
      <c r="J538" s="59"/>
      <c r="K538" s="81"/>
      <c r="L538" s="81"/>
      <c r="M538" s="80"/>
    </row>
    <row r="539" spans="1:13" ht="45">
      <c r="A539" s="101"/>
      <c r="B539" s="101"/>
      <c r="C539" s="54">
        <v>6207</v>
      </c>
      <c r="D539" s="123" t="s">
        <v>368</v>
      </c>
      <c r="E539" s="59">
        <v>559698.5</v>
      </c>
      <c r="F539" s="59">
        <v>3667.19</v>
      </c>
      <c r="G539" s="59">
        <f>F539/E539*100</f>
        <v>0.6552081165127296</v>
      </c>
      <c r="H539" s="59"/>
      <c r="I539" s="59"/>
      <c r="J539" s="59"/>
      <c r="K539" s="81"/>
      <c r="L539" s="81"/>
      <c r="M539" s="80"/>
    </row>
    <row r="540" spans="1:13" ht="75">
      <c r="A540" s="101"/>
      <c r="B540" s="101"/>
      <c r="C540" s="54">
        <v>6257</v>
      </c>
      <c r="D540" s="109" t="s">
        <v>356</v>
      </c>
      <c r="E540" s="59">
        <v>85000</v>
      </c>
      <c r="F540" s="59">
        <v>0</v>
      </c>
      <c r="G540" s="59"/>
      <c r="H540" s="59"/>
      <c r="I540" s="59"/>
      <c r="J540" s="59"/>
      <c r="K540" s="81"/>
      <c r="L540" s="81"/>
      <c r="M540" s="80"/>
    </row>
    <row r="541" spans="1:13" ht="37.5">
      <c r="A541" s="101"/>
      <c r="B541" s="101"/>
      <c r="C541" s="54">
        <v>4306</v>
      </c>
      <c r="D541" s="58" t="s">
        <v>476</v>
      </c>
      <c r="E541" s="59"/>
      <c r="F541" s="59"/>
      <c r="G541" s="59"/>
      <c r="H541" s="59">
        <v>7169.53</v>
      </c>
      <c r="I541" s="59">
        <v>271.5</v>
      </c>
      <c r="J541" s="59">
        <f>I541/H541*100</f>
        <v>3.7868591107087917</v>
      </c>
      <c r="K541" s="81"/>
      <c r="L541" s="81"/>
      <c r="M541" s="80">
        <f t="shared" si="32"/>
        <v>3.7868591107087917</v>
      </c>
    </row>
    <row r="542" spans="1:13" ht="18.75">
      <c r="A542" s="101"/>
      <c r="B542" s="101"/>
      <c r="C542" s="54">
        <v>4307</v>
      </c>
      <c r="D542" s="58" t="s">
        <v>187</v>
      </c>
      <c r="E542" s="59"/>
      <c r="F542" s="59"/>
      <c r="G542" s="59"/>
      <c r="H542" s="59">
        <v>11454.4</v>
      </c>
      <c r="I542" s="59">
        <v>814.5</v>
      </c>
      <c r="J542" s="59">
        <f>I542/H542*100</f>
        <v>7.110804581645482</v>
      </c>
      <c r="K542" s="81"/>
      <c r="L542" s="81"/>
      <c r="M542" s="80">
        <f t="shared" si="32"/>
        <v>7.110804581645482</v>
      </c>
    </row>
    <row r="543" spans="1:13" ht="37.5">
      <c r="A543" s="101"/>
      <c r="B543" s="101"/>
      <c r="C543" s="54">
        <v>6056</v>
      </c>
      <c r="D543" s="109" t="s">
        <v>477</v>
      </c>
      <c r="E543" s="59"/>
      <c r="F543" s="59"/>
      <c r="G543" s="59"/>
      <c r="H543" s="59">
        <v>255230.24</v>
      </c>
      <c r="I543" s="59">
        <v>80705.76</v>
      </c>
      <c r="J543" s="59">
        <f>I543/H543*100</f>
        <v>31.620767194357533</v>
      </c>
      <c r="K543" s="81"/>
      <c r="L543" s="81"/>
      <c r="M543" s="80">
        <f t="shared" si="32"/>
        <v>31.620767194357533</v>
      </c>
    </row>
    <row r="544" spans="1:13" ht="18.75">
      <c r="A544" s="101"/>
      <c r="B544" s="101"/>
      <c r="C544" s="54">
        <v>6057</v>
      </c>
      <c r="D544" s="109" t="s">
        <v>183</v>
      </c>
      <c r="E544" s="59"/>
      <c r="F544" s="59"/>
      <c r="G544" s="59"/>
      <c r="H544" s="59">
        <v>641031.31</v>
      </c>
      <c r="I544" s="59">
        <v>279545.61</v>
      </c>
      <c r="J544" s="59"/>
      <c r="K544" s="81"/>
      <c r="L544" s="81"/>
      <c r="M544" s="80">
        <f t="shared" si="32"/>
        <v>43.60872950183977</v>
      </c>
    </row>
    <row r="545" spans="1:13" ht="93.75">
      <c r="A545" s="101"/>
      <c r="B545" s="101"/>
      <c r="C545" s="54">
        <v>6059</v>
      </c>
      <c r="D545" s="109" t="s">
        <v>507</v>
      </c>
      <c r="E545" s="59"/>
      <c r="F545" s="59"/>
      <c r="G545" s="59"/>
      <c r="H545" s="59">
        <v>15000</v>
      </c>
      <c r="I545" s="59">
        <v>6088.5</v>
      </c>
      <c r="J545" s="59"/>
      <c r="K545" s="81"/>
      <c r="L545" s="81"/>
      <c r="M545" s="80">
        <f t="shared" si="32"/>
        <v>40.589999999999996</v>
      </c>
    </row>
    <row r="546" spans="1:13" ht="18.75">
      <c r="A546" s="101"/>
      <c r="B546" s="101">
        <v>90013</v>
      </c>
      <c r="C546" s="54"/>
      <c r="D546" s="181" t="s">
        <v>522</v>
      </c>
      <c r="E546" s="59"/>
      <c r="F546" s="59"/>
      <c r="G546" s="59"/>
      <c r="H546" s="59">
        <f>SUM(H547:H548)</f>
        <v>24000</v>
      </c>
      <c r="I546" s="59">
        <f>SUM(I547:I548)</f>
        <v>6323.01</v>
      </c>
      <c r="J546" s="59">
        <f>I546/H546*100</f>
        <v>26.345875000000003</v>
      </c>
      <c r="K546" s="81"/>
      <c r="L546" s="81"/>
      <c r="M546" s="80"/>
    </row>
    <row r="547" spans="1:13" ht="18.75">
      <c r="A547" s="101"/>
      <c r="B547" s="101"/>
      <c r="C547" s="54">
        <v>4210</v>
      </c>
      <c r="D547" s="58" t="s">
        <v>300</v>
      </c>
      <c r="E547" s="59"/>
      <c r="F547" s="59"/>
      <c r="G547" s="59"/>
      <c r="H547" s="59">
        <v>1300</v>
      </c>
      <c r="I547" s="59">
        <v>535.41</v>
      </c>
      <c r="J547" s="59">
        <f>I547/H547*100</f>
        <v>41.18538461538461</v>
      </c>
      <c r="K547" s="81"/>
      <c r="L547" s="81"/>
      <c r="M547" s="80"/>
    </row>
    <row r="548" spans="1:13" ht="18.75">
      <c r="A548" s="101"/>
      <c r="B548" s="101"/>
      <c r="C548" s="54">
        <v>4300</v>
      </c>
      <c r="D548" s="58" t="s">
        <v>301</v>
      </c>
      <c r="E548" s="59"/>
      <c r="F548" s="59"/>
      <c r="G548" s="59"/>
      <c r="H548" s="59">
        <v>22700</v>
      </c>
      <c r="I548" s="59">
        <v>5787.6</v>
      </c>
      <c r="J548" s="59">
        <f>I548/H548*100</f>
        <v>25.49603524229075</v>
      </c>
      <c r="K548" s="81"/>
      <c r="L548" s="81"/>
      <c r="M548" s="80"/>
    </row>
    <row r="549" spans="1:13" ht="18.75">
      <c r="A549" s="101"/>
      <c r="B549" s="101">
        <v>90015</v>
      </c>
      <c r="C549" s="56"/>
      <c r="D549" s="60" t="s">
        <v>119</v>
      </c>
      <c r="E549" s="59">
        <f>SUM(E550:E553)</f>
        <v>1533000</v>
      </c>
      <c r="F549" s="59">
        <f>SUM(F550:F553)</f>
        <v>268.81</v>
      </c>
      <c r="G549" s="59">
        <f>F549/E549*100</f>
        <v>0.017534898891063275</v>
      </c>
      <c r="H549" s="59">
        <f>SUM(H554:H560)</f>
        <v>2021580</v>
      </c>
      <c r="I549" s="59">
        <f>SUM(I554:I560)</f>
        <v>110323.09</v>
      </c>
      <c r="J549" s="59">
        <f>I549/H549*100</f>
        <v>5.457270550757328</v>
      </c>
      <c r="K549" s="81"/>
      <c r="L549" s="128">
        <f>SUM(L554:L558)</f>
        <v>9360.3</v>
      </c>
      <c r="M549" s="80">
        <f t="shared" si="32"/>
        <v>5.920289575480565</v>
      </c>
    </row>
    <row r="550" spans="1:13" ht="37.5">
      <c r="A550" s="101"/>
      <c r="B550" s="101"/>
      <c r="C550" s="56">
        <v>580</v>
      </c>
      <c r="D550" s="108" t="s">
        <v>362</v>
      </c>
      <c r="E550" s="59"/>
      <c r="F550" s="59">
        <v>0</v>
      </c>
      <c r="G550" s="59"/>
      <c r="H550" s="59"/>
      <c r="I550" s="59"/>
      <c r="J550" s="59"/>
      <c r="K550" s="81"/>
      <c r="L550" s="128"/>
      <c r="M550" s="80"/>
    </row>
    <row r="551" spans="1:13" ht="18.75">
      <c r="A551" s="101"/>
      <c r="B551" s="101"/>
      <c r="C551" s="56">
        <v>920</v>
      </c>
      <c r="D551" s="58" t="s">
        <v>316</v>
      </c>
      <c r="E551" s="59">
        <v>0</v>
      </c>
      <c r="F551" s="59">
        <v>0</v>
      </c>
      <c r="G551" s="59"/>
      <c r="H551" s="59"/>
      <c r="I551" s="59"/>
      <c r="J551" s="59"/>
      <c r="K551" s="81"/>
      <c r="L551" s="81"/>
      <c r="M551" s="80"/>
    </row>
    <row r="552" spans="1:13" ht="18.75">
      <c r="A552" s="101"/>
      <c r="B552" s="101"/>
      <c r="C552" s="107">
        <v>970</v>
      </c>
      <c r="D552" s="108" t="s">
        <v>317</v>
      </c>
      <c r="E552" s="59">
        <v>3000</v>
      </c>
      <c r="F552" s="59">
        <v>268.81</v>
      </c>
      <c r="G552" s="59">
        <f>F552/E552*100</f>
        <v>8.960333333333335</v>
      </c>
      <c r="H552" s="59"/>
      <c r="I552" s="59"/>
      <c r="J552" s="59"/>
      <c r="K552" s="81"/>
      <c r="L552" s="81"/>
      <c r="M552" s="80"/>
    </row>
    <row r="553" spans="1:13" ht="75">
      <c r="A553" s="101"/>
      <c r="B553" s="101"/>
      <c r="C553" s="54">
        <v>6257</v>
      </c>
      <c r="D553" s="109" t="s">
        <v>356</v>
      </c>
      <c r="E553" s="59">
        <v>1530000</v>
      </c>
      <c r="F553" s="59">
        <v>0</v>
      </c>
      <c r="G553" s="59"/>
      <c r="H553" s="59"/>
      <c r="I553" s="59"/>
      <c r="J553" s="59"/>
      <c r="K553" s="81"/>
      <c r="L553" s="81"/>
      <c r="M553" s="80"/>
    </row>
    <row r="554" spans="1:13" ht="18.75">
      <c r="A554" s="101"/>
      <c r="B554" s="101"/>
      <c r="C554" s="54">
        <v>4210</v>
      </c>
      <c r="D554" s="58" t="s">
        <v>300</v>
      </c>
      <c r="E554" s="59"/>
      <c r="F554" s="59"/>
      <c r="G554" s="61"/>
      <c r="H554" s="59">
        <v>8500</v>
      </c>
      <c r="I554" s="59">
        <v>2390.62</v>
      </c>
      <c r="J554" s="59">
        <f aca="true" t="shared" si="34" ref="J554:J561">I554/H554*100</f>
        <v>28.124941176470585</v>
      </c>
      <c r="K554" s="81"/>
      <c r="L554" s="81"/>
      <c r="M554" s="80">
        <f t="shared" si="32"/>
        <v>28.124941176470585</v>
      </c>
    </row>
    <row r="555" spans="1:13" ht="18.75">
      <c r="A555" s="101"/>
      <c r="B555" s="101"/>
      <c r="C555" s="54">
        <v>4260</v>
      </c>
      <c r="D555" s="58" t="s">
        <v>322</v>
      </c>
      <c r="E555" s="59"/>
      <c r="F555" s="59"/>
      <c r="G555" s="59"/>
      <c r="H555" s="59">
        <v>184080</v>
      </c>
      <c r="I555" s="59">
        <v>94075.31</v>
      </c>
      <c r="J555" s="59">
        <f t="shared" si="34"/>
        <v>51.10566601477618</v>
      </c>
      <c r="K555" s="81"/>
      <c r="L555" s="81">
        <v>9360.3</v>
      </c>
      <c r="M555" s="80">
        <f t="shared" si="32"/>
        <v>56.190574750108645</v>
      </c>
    </row>
    <row r="556" spans="1:13" ht="18.75">
      <c r="A556" s="101"/>
      <c r="B556" s="101"/>
      <c r="C556" s="54">
        <v>4270</v>
      </c>
      <c r="D556" s="58" t="s">
        <v>309</v>
      </c>
      <c r="E556" s="59"/>
      <c r="F556" s="59"/>
      <c r="G556" s="59"/>
      <c r="H556" s="59">
        <v>21500</v>
      </c>
      <c r="I556" s="59">
        <v>10353.93</v>
      </c>
      <c r="J556" s="59">
        <f t="shared" si="34"/>
        <v>48.15781395348837</v>
      </c>
      <c r="K556" s="81"/>
      <c r="L556" s="81"/>
      <c r="M556" s="80">
        <f t="shared" si="32"/>
        <v>48.15781395348837</v>
      </c>
    </row>
    <row r="557" spans="1:13" ht="18.75">
      <c r="A557" s="101"/>
      <c r="B557" s="101"/>
      <c r="C557" s="54">
        <v>4300</v>
      </c>
      <c r="D557" s="58" t="s">
        <v>301</v>
      </c>
      <c r="E557" s="59"/>
      <c r="F557" s="59"/>
      <c r="G557" s="59"/>
      <c r="H557" s="59">
        <v>7000</v>
      </c>
      <c r="I557" s="59">
        <v>3.88</v>
      </c>
      <c r="J557" s="59">
        <f t="shared" si="34"/>
        <v>0.05542857142857143</v>
      </c>
      <c r="K557" s="81"/>
      <c r="L557" s="81"/>
      <c r="M557" s="80">
        <f t="shared" si="32"/>
        <v>0.05542857142857143</v>
      </c>
    </row>
    <row r="558" spans="1:13" ht="18.75">
      <c r="A558" s="101"/>
      <c r="B558" s="101"/>
      <c r="C558" s="54">
        <v>4530</v>
      </c>
      <c r="D558" s="117" t="s">
        <v>324</v>
      </c>
      <c r="E558" s="59"/>
      <c r="F558" s="59"/>
      <c r="G558" s="59"/>
      <c r="H558" s="59">
        <v>500</v>
      </c>
      <c r="I558" s="59">
        <v>0</v>
      </c>
      <c r="J558" s="59">
        <f t="shared" si="34"/>
        <v>0</v>
      </c>
      <c r="K558" s="81"/>
      <c r="L558" s="81"/>
      <c r="M558" s="80">
        <f t="shared" si="32"/>
        <v>0</v>
      </c>
    </row>
    <row r="559" spans="1:13" ht="37.5">
      <c r="A559" s="101"/>
      <c r="B559" s="101"/>
      <c r="C559" s="54">
        <v>6056</v>
      </c>
      <c r="D559" s="117" t="s">
        <v>523</v>
      </c>
      <c r="E559" s="59"/>
      <c r="F559" s="59"/>
      <c r="G559" s="59"/>
      <c r="H559" s="59">
        <v>270000</v>
      </c>
      <c r="I559" s="59">
        <v>3499.35</v>
      </c>
      <c r="J559" s="59">
        <f t="shared" si="34"/>
        <v>1.2960555555555555</v>
      </c>
      <c r="K559" s="81"/>
      <c r="L559" s="81"/>
      <c r="M559" s="80">
        <f t="shared" si="32"/>
        <v>1.2960555555555555</v>
      </c>
    </row>
    <row r="560" spans="1:13" ht="37.5">
      <c r="A560" s="101"/>
      <c r="B560" s="101"/>
      <c r="C560" s="54">
        <v>6057</v>
      </c>
      <c r="D560" s="109" t="s">
        <v>524</v>
      </c>
      <c r="E560" s="59"/>
      <c r="F560" s="59"/>
      <c r="G560" s="59"/>
      <c r="H560" s="59">
        <v>1530000</v>
      </c>
      <c r="I560" s="59">
        <v>0</v>
      </c>
      <c r="J560" s="59">
        <f t="shared" si="34"/>
        <v>0</v>
      </c>
      <c r="K560" s="81"/>
      <c r="L560" s="81"/>
      <c r="M560" s="80">
        <f t="shared" si="32"/>
        <v>0</v>
      </c>
    </row>
    <row r="561" spans="1:13" ht="37.5">
      <c r="A561" s="101"/>
      <c r="B561" s="101">
        <v>90019</v>
      </c>
      <c r="C561" s="107"/>
      <c r="D561" s="60" t="s">
        <v>188</v>
      </c>
      <c r="E561" s="59">
        <f>SUM(E562:E568)</f>
        <v>56982.200000000004</v>
      </c>
      <c r="F561" s="59">
        <f>SUM(F562:F568)</f>
        <v>16731.8</v>
      </c>
      <c r="G561" s="59">
        <f>F561/E561*100</f>
        <v>29.363204649873115</v>
      </c>
      <c r="H561" s="59">
        <f>SUM(H566:H568)</f>
        <v>109546.2</v>
      </c>
      <c r="I561" s="59">
        <f>SUM(I566:I568)</f>
        <v>37903.979999999996</v>
      </c>
      <c r="J561" s="59">
        <f t="shared" si="34"/>
        <v>34.6009081100029</v>
      </c>
      <c r="K561" s="81"/>
      <c r="L561" s="81"/>
      <c r="M561" s="80">
        <f t="shared" si="32"/>
        <v>34.6009081100029</v>
      </c>
    </row>
    <row r="562" spans="1:13" ht="18.75">
      <c r="A562" s="101"/>
      <c r="B562" s="101"/>
      <c r="C562" s="107">
        <v>690</v>
      </c>
      <c r="D562" s="108" t="s">
        <v>308</v>
      </c>
      <c r="E562" s="59">
        <v>15000</v>
      </c>
      <c r="F562" s="59">
        <v>16731.8</v>
      </c>
      <c r="G562" s="59">
        <f>F562/E562*100</f>
        <v>111.54533333333332</v>
      </c>
      <c r="H562" s="59"/>
      <c r="I562" s="59"/>
      <c r="J562" s="59"/>
      <c r="K562" s="81"/>
      <c r="L562" s="81"/>
      <c r="M562" s="80"/>
    </row>
    <row r="563" spans="1:13" ht="18.75">
      <c r="A563" s="101"/>
      <c r="B563" s="101"/>
      <c r="C563" s="107">
        <v>960</v>
      </c>
      <c r="D563" s="108" t="s">
        <v>207</v>
      </c>
      <c r="E563" s="59">
        <v>5097.33</v>
      </c>
      <c r="F563" s="59">
        <v>0</v>
      </c>
      <c r="G563" s="59">
        <f>F563/E563*100</f>
        <v>0</v>
      </c>
      <c r="H563" s="59"/>
      <c r="I563" s="59"/>
      <c r="J563" s="59"/>
      <c r="K563" s="81"/>
      <c r="L563" s="81"/>
      <c r="M563" s="80"/>
    </row>
    <row r="564" spans="1:13" ht="37.5">
      <c r="A564" s="101"/>
      <c r="B564" s="101"/>
      <c r="C564" s="54">
        <v>2020</v>
      </c>
      <c r="D564" s="58" t="s">
        <v>131</v>
      </c>
      <c r="E564" s="59"/>
      <c r="F564" s="59"/>
      <c r="G564" s="59"/>
      <c r="H564" s="59"/>
      <c r="I564" s="59"/>
      <c r="J564" s="59"/>
      <c r="K564" s="81"/>
      <c r="L564" s="81"/>
      <c r="M564" s="80"/>
    </row>
    <row r="565" spans="1:13" ht="56.25">
      <c r="A565" s="101"/>
      <c r="B565" s="101"/>
      <c r="C565" s="107">
        <v>2460</v>
      </c>
      <c r="D565" s="108" t="s">
        <v>369</v>
      </c>
      <c r="E565" s="59">
        <v>36884.87</v>
      </c>
      <c r="F565" s="59">
        <v>0</v>
      </c>
      <c r="G565" s="59">
        <f>F565/E565*100</f>
        <v>0</v>
      </c>
      <c r="H565" s="59"/>
      <c r="I565" s="59"/>
      <c r="J565" s="59"/>
      <c r="K565" s="81"/>
      <c r="L565" s="81"/>
      <c r="M565" s="80"/>
    </row>
    <row r="566" spans="1:13" ht="18.75">
      <c r="A566" s="101"/>
      <c r="B566" s="101"/>
      <c r="C566" s="54">
        <v>4210</v>
      </c>
      <c r="D566" s="108" t="s">
        <v>300</v>
      </c>
      <c r="E566" s="59"/>
      <c r="F566" s="59"/>
      <c r="G566" s="59"/>
      <c r="H566" s="59">
        <v>20000</v>
      </c>
      <c r="I566" s="59">
        <v>10674.05</v>
      </c>
      <c r="J566" s="59">
        <f>I566/H566*100</f>
        <v>53.37025</v>
      </c>
      <c r="K566" s="81"/>
      <c r="L566" s="81"/>
      <c r="M566" s="80">
        <f t="shared" si="32"/>
        <v>53.37025</v>
      </c>
    </row>
    <row r="567" spans="1:13" ht="18.75">
      <c r="A567" s="101"/>
      <c r="B567" s="101"/>
      <c r="C567" s="54">
        <v>4300</v>
      </c>
      <c r="D567" s="58" t="s">
        <v>301</v>
      </c>
      <c r="E567" s="59"/>
      <c r="F567" s="59"/>
      <c r="G567" s="59"/>
      <c r="H567" s="59">
        <v>88546.2</v>
      </c>
      <c r="I567" s="59">
        <v>27229.93</v>
      </c>
      <c r="J567" s="59"/>
      <c r="K567" s="81"/>
      <c r="L567" s="81"/>
      <c r="M567" s="80"/>
    </row>
    <row r="568" spans="1:13" ht="18.75">
      <c r="A568" s="101"/>
      <c r="B568" s="101"/>
      <c r="C568" s="54">
        <v>4700</v>
      </c>
      <c r="D568" s="58" t="s">
        <v>336</v>
      </c>
      <c r="E568" s="59"/>
      <c r="F568" s="59"/>
      <c r="G568" s="59"/>
      <c r="H568" s="59">
        <v>1000</v>
      </c>
      <c r="I568" s="59">
        <v>0</v>
      </c>
      <c r="J568" s="59">
        <f>I568/H568*100</f>
        <v>0</v>
      </c>
      <c r="K568" s="81"/>
      <c r="L568" s="81"/>
      <c r="M568" s="80">
        <f t="shared" si="32"/>
        <v>0</v>
      </c>
    </row>
    <row r="569" spans="1:13" ht="37.5">
      <c r="A569" s="101"/>
      <c r="B569" s="101">
        <v>90020</v>
      </c>
      <c r="C569" s="54"/>
      <c r="D569" s="58" t="s">
        <v>188</v>
      </c>
      <c r="E569" s="59">
        <f>SUM(E570)</f>
        <v>500</v>
      </c>
      <c r="F569" s="59">
        <f>SUM(F570)</f>
        <v>136.72</v>
      </c>
      <c r="G569" s="59">
        <f>F569/E569*100</f>
        <v>27.344</v>
      </c>
      <c r="H569" s="59"/>
      <c r="I569" s="59"/>
      <c r="J569" s="59"/>
      <c r="K569" s="81"/>
      <c r="L569" s="81"/>
      <c r="M569" s="80"/>
    </row>
    <row r="570" spans="1:13" ht="18.75">
      <c r="A570" s="101"/>
      <c r="B570" s="101"/>
      <c r="C570" s="107">
        <v>400</v>
      </c>
      <c r="D570" s="58" t="s">
        <v>249</v>
      </c>
      <c r="E570" s="59">
        <v>500</v>
      </c>
      <c r="F570" s="59">
        <v>136.72</v>
      </c>
      <c r="G570" s="59">
        <f>F570/E570*100</f>
        <v>27.344</v>
      </c>
      <c r="H570" s="59"/>
      <c r="I570" s="59"/>
      <c r="J570" s="59"/>
      <c r="K570" s="81"/>
      <c r="L570" s="81"/>
      <c r="M570" s="80"/>
    </row>
    <row r="571" spans="1:13" ht="18.75">
      <c r="A571" s="101"/>
      <c r="B571" s="101">
        <v>90095</v>
      </c>
      <c r="C571" s="54"/>
      <c r="D571" s="58" t="s">
        <v>296</v>
      </c>
      <c r="E571" s="59"/>
      <c r="F571" s="59"/>
      <c r="G571" s="59"/>
      <c r="H571" s="59">
        <f>SUM(H572:H574)</f>
        <v>5920</v>
      </c>
      <c r="I571" s="59">
        <f>SUM(I572:I574)</f>
        <v>1631.93</v>
      </c>
      <c r="J571" s="59">
        <f>I571/H571*100</f>
        <v>27.566385135135135</v>
      </c>
      <c r="K571" s="81"/>
      <c r="L571" s="81"/>
      <c r="M571" s="80"/>
    </row>
    <row r="572" spans="1:13" ht="18.75">
      <c r="A572" s="101"/>
      <c r="B572" s="101"/>
      <c r="C572" s="54">
        <v>4210</v>
      </c>
      <c r="D572" s="108" t="s">
        <v>300</v>
      </c>
      <c r="E572" s="59"/>
      <c r="F572" s="59"/>
      <c r="G572" s="59"/>
      <c r="H572" s="59">
        <v>5000</v>
      </c>
      <c r="I572" s="59">
        <v>1082.93</v>
      </c>
      <c r="J572" s="59">
        <f>I572/H572*100</f>
        <v>21.6586</v>
      </c>
      <c r="K572" s="81"/>
      <c r="L572" s="81"/>
      <c r="M572" s="80"/>
    </row>
    <row r="573" spans="1:13" ht="18.75">
      <c r="A573" s="101"/>
      <c r="B573" s="101"/>
      <c r="C573" s="54">
        <v>4300</v>
      </c>
      <c r="D573" s="58" t="s">
        <v>301</v>
      </c>
      <c r="E573" s="59"/>
      <c r="F573" s="59"/>
      <c r="G573" s="59"/>
      <c r="H573" s="59">
        <v>500</v>
      </c>
      <c r="I573" s="59">
        <v>140</v>
      </c>
      <c r="J573" s="59">
        <f>I573/H573*100</f>
        <v>28.000000000000004</v>
      </c>
      <c r="K573" s="81"/>
      <c r="L573" s="81"/>
      <c r="M573" s="80"/>
    </row>
    <row r="574" spans="1:13" ht="18.75">
      <c r="A574" s="101"/>
      <c r="B574" s="101"/>
      <c r="C574" s="120">
        <v>4430</v>
      </c>
      <c r="D574" s="108" t="s">
        <v>303</v>
      </c>
      <c r="E574" s="59"/>
      <c r="F574" s="59"/>
      <c r="G574" s="59"/>
      <c r="H574" s="59">
        <v>420</v>
      </c>
      <c r="I574" s="59">
        <v>409</v>
      </c>
      <c r="J574" s="59">
        <f>I574/H574*100</f>
        <v>97.38095238095238</v>
      </c>
      <c r="K574" s="81"/>
      <c r="L574" s="81"/>
      <c r="M574" s="80"/>
    </row>
    <row r="575" spans="1:13" ht="0.75" customHeight="1">
      <c r="A575" s="137"/>
      <c r="B575" s="137"/>
      <c r="C575" s="137"/>
      <c r="D575" s="155"/>
      <c r="E575" s="138"/>
      <c r="F575" s="138"/>
      <c r="G575" s="138"/>
      <c r="H575" s="136"/>
      <c r="I575" s="136"/>
      <c r="J575" s="136"/>
      <c r="K575" s="81"/>
      <c r="L575" s="81"/>
      <c r="M575" s="80"/>
    </row>
    <row r="576" spans="1:13" ht="18.75">
      <c r="A576" s="115">
        <v>921</v>
      </c>
      <c r="B576" s="101"/>
      <c r="C576" s="120"/>
      <c r="D576" s="102" t="s">
        <v>120</v>
      </c>
      <c r="E576" s="103">
        <f>SUM(E577+E584+E597)</f>
        <v>186662.6</v>
      </c>
      <c r="F576" s="103">
        <f>SUM(F577+F584+F597)</f>
        <v>3500</v>
      </c>
      <c r="G576" s="59">
        <f>F576/E576*100</f>
        <v>1.8750408491042128</v>
      </c>
      <c r="H576" s="103">
        <f>SUM(H577+H584+H593,H595,H597)</f>
        <v>600477</v>
      </c>
      <c r="I576" s="103">
        <f>SUM(I577+I584+I593,I595,I597)</f>
        <v>177916.5</v>
      </c>
      <c r="J576" s="103">
        <f>I576/H576*100</f>
        <v>29.629194790141838</v>
      </c>
      <c r="K576" s="81"/>
      <c r="L576" s="127">
        <f>SUM(L577+L584+L593,L597)</f>
        <v>1944.33</v>
      </c>
      <c r="M576" s="80">
        <f t="shared" si="32"/>
        <v>29.952992371065</v>
      </c>
    </row>
    <row r="577" spans="1:13" ht="18.75">
      <c r="A577" s="115"/>
      <c r="B577" s="121">
        <v>92105</v>
      </c>
      <c r="C577" s="120"/>
      <c r="D577" s="106" t="s">
        <v>189</v>
      </c>
      <c r="E577" s="61">
        <f>SUM(E578:E578)</f>
        <v>3500</v>
      </c>
      <c r="F577" s="61">
        <f>SUM(F578:F578)</f>
        <v>3500</v>
      </c>
      <c r="G577" s="59">
        <f>F577/E577*100</f>
        <v>100</v>
      </c>
      <c r="H577" s="82">
        <f>SUM(H579:H583)</f>
        <v>21700</v>
      </c>
      <c r="I577" s="82">
        <f>SUM(I579:I583)</f>
        <v>4998.35</v>
      </c>
      <c r="J577" s="61">
        <f>I577/H577*100</f>
        <v>23.033870967741937</v>
      </c>
      <c r="K577" s="81"/>
      <c r="L577" s="131">
        <f>SUM(L580:L583)</f>
        <v>1152</v>
      </c>
      <c r="M577" s="80">
        <f t="shared" si="32"/>
        <v>28.3426267281106</v>
      </c>
    </row>
    <row r="578" spans="1:13" ht="37.5">
      <c r="A578" s="115"/>
      <c r="B578" s="121"/>
      <c r="C578" s="120">
        <v>2710</v>
      </c>
      <c r="D578" s="108" t="s">
        <v>370</v>
      </c>
      <c r="E578" s="61">
        <v>3500</v>
      </c>
      <c r="F578" s="61">
        <v>3500</v>
      </c>
      <c r="G578" s="59">
        <f>F578/E578*100</f>
        <v>100</v>
      </c>
      <c r="H578" s="61"/>
      <c r="I578" s="61"/>
      <c r="J578" s="61"/>
      <c r="K578" s="81"/>
      <c r="L578" s="81"/>
      <c r="M578" s="80"/>
    </row>
    <row r="579" spans="1:13" ht="37.5">
      <c r="A579" s="115"/>
      <c r="B579" s="121"/>
      <c r="C579" s="120">
        <v>2800</v>
      </c>
      <c r="D579" s="108" t="s">
        <v>508</v>
      </c>
      <c r="E579" s="61"/>
      <c r="F579" s="61"/>
      <c r="G579" s="59"/>
      <c r="H579" s="61">
        <v>3500</v>
      </c>
      <c r="I579" s="61">
        <v>3500</v>
      </c>
      <c r="J579" s="61">
        <f aca="true" t="shared" si="35" ref="J579:J584">I579/H579*100</f>
        <v>100</v>
      </c>
      <c r="K579" s="81"/>
      <c r="L579" s="81"/>
      <c r="M579" s="80"/>
    </row>
    <row r="580" spans="1:13" ht="18.75">
      <c r="A580" s="115"/>
      <c r="B580" s="121"/>
      <c r="C580" s="120">
        <v>4170</v>
      </c>
      <c r="D580" s="108" t="s">
        <v>299</v>
      </c>
      <c r="E580" s="61"/>
      <c r="F580" s="61"/>
      <c r="G580" s="59"/>
      <c r="H580" s="61">
        <v>3000</v>
      </c>
      <c r="I580" s="61">
        <v>0</v>
      </c>
      <c r="J580" s="61">
        <f t="shared" si="35"/>
        <v>0</v>
      </c>
      <c r="K580" s="81"/>
      <c r="L580" s="81"/>
      <c r="M580" s="80">
        <f>SUM(I580+L580)/H580*100</f>
        <v>0</v>
      </c>
    </row>
    <row r="581" spans="1:13" ht="18.75">
      <c r="A581" s="115"/>
      <c r="B581" s="121"/>
      <c r="C581" s="54">
        <v>4210</v>
      </c>
      <c r="D581" s="108" t="s">
        <v>300</v>
      </c>
      <c r="E581" s="61"/>
      <c r="F581" s="61"/>
      <c r="G581" s="59"/>
      <c r="H581" s="61">
        <v>11500</v>
      </c>
      <c r="I581" s="61">
        <v>1498.35</v>
      </c>
      <c r="J581" s="61">
        <f t="shared" si="35"/>
        <v>13.029130434782607</v>
      </c>
      <c r="K581" s="81"/>
      <c r="L581" s="81"/>
      <c r="M581" s="80">
        <f>SUM(I581+L581)/H581*100</f>
        <v>13.029130434782607</v>
      </c>
    </row>
    <row r="582" spans="1:13" ht="18.75">
      <c r="A582" s="115"/>
      <c r="B582" s="121"/>
      <c r="C582" s="54">
        <v>4300</v>
      </c>
      <c r="D582" s="58" t="s">
        <v>301</v>
      </c>
      <c r="E582" s="61"/>
      <c r="F582" s="61"/>
      <c r="G582" s="59"/>
      <c r="H582" s="61">
        <v>700</v>
      </c>
      <c r="I582" s="61">
        <v>0</v>
      </c>
      <c r="J582" s="61">
        <f t="shared" si="35"/>
        <v>0</v>
      </c>
      <c r="K582" s="81"/>
      <c r="L582" s="81">
        <v>1152</v>
      </c>
      <c r="M582" s="80">
        <f>SUM(I582+L582)/H582*100</f>
        <v>164.57142857142856</v>
      </c>
    </row>
    <row r="583" spans="1:13" ht="18.75">
      <c r="A583" s="115"/>
      <c r="B583" s="121"/>
      <c r="C583" s="120">
        <v>4430</v>
      </c>
      <c r="D583" s="108" t="s">
        <v>303</v>
      </c>
      <c r="E583" s="61"/>
      <c r="F583" s="61"/>
      <c r="G583" s="59"/>
      <c r="H583" s="61">
        <v>3000</v>
      </c>
      <c r="I583" s="61">
        <v>0</v>
      </c>
      <c r="J583" s="61">
        <f t="shared" si="35"/>
        <v>0</v>
      </c>
      <c r="K583" s="81"/>
      <c r="L583" s="81"/>
      <c r="M583" s="80"/>
    </row>
    <row r="584" spans="1:13" ht="18.75">
      <c r="A584" s="115"/>
      <c r="B584" s="101">
        <v>92109</v>
      </c>
      <c r="C584" s="54"/>
      <c r="D584" s="106" t="s">
        <v>135</v>
      </c>
      <c r="E584" s="61">
        <f>SUM(E585:E586)</f>
        <v>162.6</v>
      </c>
      <c r="F584" s="61">
        <f>SUM(F585:F586)</f>
        <v>0</v>
      </c>
      <c r="G584" s="59">
        <f>F584/E584*100</f>
        <v>0</v>
      </c>
      <c r="H584" s="61">
        <f>SUM(H587:H592)</f>
        <v>17877</v>
      </c>
      <c r="I584" s="61">
        <f>SUM(I587:I592)</f>
        <v>7718.15</v>
      </c>
      <c r="J584" s="59">
        <f t="shared" si="35"/>
        <v>43.173630922414276</v>
      </c>
      <c r="K584" s="81"/>
      <c r="L584" s="125">
        <f>SUM(L588:L591)</f>
        <v>792.3299999999999</v>
      </c>
      <c r="M584" s="80">
        <f>SUM(I584+L584)/H584*100</f>
        <v>47.605750405549024</v>
      </c>
    </row>
    <row r="585" spans="1:13" ht="18.75">
      <c r="A585" s="115"/>
      <c r="B585" s="101"/>
      <c r="C585" s="107">
        <v>970</v>
      </c>
      <c r="D585" s="108" t="s">
        <v>317</v>
      </c>
      <c r="E585" s="61">
        <v>162.6</v>
      </c>
      <c r="F585" s="61">
        <v>0</v>
      </c>
      <c r="G585" s="59">
        <f>F585/E585*100</f>
        <v>0</v>
      </c>
      <c r="H585" s="61"/>
      <c r="I585" s="61"/>
      <c r="J585" s="59"/>
      <c r="K585" s="81"/>
      <c r="L585" s="81"/>
      <c r="M585" s="80"/>
    </row>
    <row r="586" spans="1:13" ht="56.25">
      <c r="A586" s="115"/>
      <c r="B586" s="101"/>
      <c r="C586" s="54">
        <v>2007</v>
      </c>
      <c r="D586" s="109" t="s">
        <v>132</v>
      </c>
      <c r="E586" s="61">
        <v>0</v>
      </c>
      <c r="F586" s="61">
        <v>0</v>
      </c>
      <c r="G586" s="59"/>
      <c r="H586" s="61"/>
      <c r="I586" s="61"/>
      <c r="J586" s="59"/>
      <c r="K586" s="81"/>
      <c r="L586" s="81"/>
      <c r="M586" s="80"/>
    </row>
    <row r="587" spans="1:13" ht="18.75">
      <c r="A587" s="115"/>
      <c r="B587" s="101"/>
      <c r="C587" s="120">
        <v>4170</v>
      </c>
      <c r="D587" s="108" t="s">
        <v>299</v>
      </c>
      <c r="E587" s="61"/>
      <c r="F587" s="61"/>
      <c r="G587" s="59"/>
      <c r="H587" s="61">
        <v>360</v>
      </c>
      <c r="I587" s="61">
        <v>360</v>
      </c>
      <c r="J587" s="59">
        <f aca="true" t="shared" si="36" ref="J587:J603">I587/H587*100</f>
        <v>100</v>
      </c>
      <c r="K587" s="81"/>
      <c r="L587" s="81"/>
      <c r="M587" s="80"/>
    </row>
    <row r="588" spans="1:13" ht="18.75">
      <c r="A588" s="115"/>
      <c r="B588" s="101"/>
      <c r="C588" s="54">
        <v>4210</v>
      </c>
      <c r="D588" s="58" t="s">
        <v>300</v>
      </c>
      <c r="E588" s="103"/>
      <c r="F588" s="103"/>
      <c r="G588" s="59"/>
      <c r="H588" s="61">
        <v>2477</v>
      </c>
      <c r="I588" s="61">
        <v>1212.65</v>
      </c>
      <c r="J588" s="59">
        <f t="shared" si="36"/>
        <v>48.95639886960033</v>
      </c>
      <c r="K588" s="81"/>
      <c r="L588" s="81"/>
      <c r="M588" s="80">
        <f aca="true" t="shared" si="37" ref="M588:M594">SUM(I588+L588)/H588*100</f>
        <v>48.95639886960033</v>
      </c>
    </row>
    <row r="589" spans="1:13" ht="18.75">
      <c r="A589" s="115"/>
      <c r="B589" s="101"/>
      <c r="C589" s="54">
        <v>4260</v>
      </c>
      <c r="D589" s="58" t="s">
        <v>322</v>
      </c>
      <c r="E589" s="103"/>
      <c r="F589" s="103"/>
      <c r="G589" s="59"/>
      <c r="H589" s="61">
        <v>9800</v>
      </c>
      <c r="I589" s="61">
        <v>5981.5</v>
      </c>
      <c r="J589" s="59">
        <f t="shared" si="36"/>
        <v>61.035714285714285</v>
      </c>
      <c r="K589" s="81"/>
      <c r="L589" s="81">
        <v>679.31</v>
      </c>
      <c r="M589" s="80">
        <f t="shared" si="37"/>
        <v>67.96744897959182</v>
      </c>
    </row>
    <row r="590" spans="1:13" ht="18.75">
      <c r="A590" s="115"/>
      <c r="B590" s="101"/>
      <c r="C590" s="54">
        <v>4300</v>
      </c>
      <c r="D590" s="58" t="s">
        <v>301</v>
      </c>
      <c r="E590" s="103"/>
      <c r="F590" s="103"/>
      <c r="G590" s="59"/>
      <c r="H590" s="61">
        <v>2940</v>
      </c>
      <c r="I590" s="61">
        <v>0</v>
      </c>
      <c r="J590" s="59">
        <f t="shared" si="36"/>
        <v>0</v>
      </c>
      <c r="K590" s="81"/>
      <c r="L590" s="81"/>
      <c r="M590" s="80">
        <f t="shared" si="37"/>
        <v>0</v>
      </c>
    </row>
    <row r="591" spans="1:13" ht="18.75">
      <c r="A591" s="115"/>
      <c r="B591" s="101"/>
      <c r="C591" s="54">
        <v>4430</v>
      </c>
      <c r="D591" s="117" t="s">
        <v>303</v>
      </c>
      <c r="E591" s="103"/>
      <c r="F591" s="103"/>
      <c r="G591" s="59"/>
      <c r="H591" s="61">
        <v>300</v>
      </c>
      <c r="I591" s="61">
        <v>164</v>
      </c>
      <c r="J591" s="59">
        <f t="shared" si="36"/>
        <v>54.666666666666664</v>
      </c>
      <c r="K591" s="81"/>
      <c r="L591" s="81">
        <v>113.02</v>
      </c>
      <c r="M591" s="80">
        <f t="shared" si="37"/>
        <v>92.33999999999999</v>
      </c>
    </row>
    <row r="592" spans="1:13" ht="18.75">
      <c r="A592" s="115"/>
      <c r="B592" s="101"/>
      <c r="C592" s="54">
        <v>6050</v>
      </c>
      <c r="D592" s="58" t="s">
        <v>134</v>
      </c>
      <c r="E592" s="103"/>
      <c r="F592" s="103"/>
      <c r="G592" s="59"/>
      <c r="H592" s="61">
        <v>2000</v>
      </c>
      <c r="I592" s="61">
        <v>0</v>
      </c>
      <c r="J592" s="59">
        <f t="shared" si="36"/>
        <v>0</v>
      </c>
      <c r="K592" s="81"/>
      <c r="L592" s="81"/>
      <c r="M592" s="80">
        <f t="shared" si="37"/>
        <v>0</v>
      </c>
    </row>
    <row r="593" spans="1:13" ht="18.75">
      <c r="A593" s="101"/>
      <c r="B593" s="58">
        <v>92113</v>
      </c>
      <c r="C593" s="54"/>
      <c r="D593" s="60" t="s">
        <v>121</v>
      </c>
      <c r="E593" s="59"/>
      <c r="F593" s="59"/>
      <c r="G593" s="103"/>
      <c r="H593" s="59">
        <f>SUM(H594:H594)</f>
        <v>305400</v>
      </c>
      <c r="I593" s="59">
        <f>SUM(I594:I594)</f>
        <v>152700</v>
      </c>
      <c r="J593" s="59">
        <f t="shared" si="36"/>
        <v>50</v>
      </c>
      <c r="K593" s="81"/>
      <c r="L593" s="128">
        <f>SUM(L594:L594)</f>
        <v>0</v>
      </c>
      <c r="M593" s="80">
        <f t="shared" si="37"/>
        <v>50</v>
      </c>
    </row>
    <row r="594" spans="1:13" ht="18.75">
      <c r="A594" s="101"/>
      <c r="B594" s="101"/>
      <c r="C594" s="107">
        <v>2480</v>
      </c>
      <c r="D594" s="58" t="s">
        <v>122</v>
      </c>
      <c r="E594" s="59"/>
      <c r="F594" s="59"/>
      <c r="G594" s="103"/>
      <c r="H594" s="59">
        <v>305400</v>
      </c>
      <c r="I594" s="59">
        <v>152700</v>
      </c>
      <c r="J594" s="59">
        <f t="shared" si="36"/>
        <v>50</v>
      </c>
      <c r="K594" s="81"/>
      <c r="L594" s="128">
        <v>0</v>
      </c>
      <c r="M594" s="80">
        <f t="shared" si="37"/>
        <v>50</v>
      </c>
    </row>
    <row r="595" spans="1:13" ht="18.75">
      <c r="A595" s="101"/>
      <c r="B595" s="101">
        <v>92120</v>
      </c>
      <c r="C595" s="107"/>
      <c r="D595" s="106" t="s">
        <v>525</v>
      </c>
      <c r="E595" s="59"/>
      <c r="F595" s="59"/>
      <c r="G595" s="103"/>
      <c r="H595" s="59">
        <f>SUM(H596)</f>
        <v>2000</v>
      </c>
      <c r="I595" s="59">
        <f>SUM(I596)</f>
        <v>0</v>
      </c>
      <c r="J595" s="59">
        <f t="shared" si="36"/>
        <v>0</v>
      </c>
      <c r="K595" s="81"/>
      <c r="L595" s="128"/>
      <c r="M595" s="80"/>
    </row>
    <row r="596" spans="1:13" ht="37.5" customHeight="1">
      <c r="A596" s="101"/>
      <c r="B596" s="101"/>
      <c r="C596" s="107">
        <v>2720</v>
      </c>
      <c r="D596" s="108" t="s">
        <v>526</v>
      </c>
      <c r="E596" s="59"/>
      <c r="F596" s="59"/>
      <c r="G596" s="103"/>
      <c r="H596" s="59">
        <v>2000</v>
      </c>
      <c r="I596" s="59">
        <v>0</v>
      </c>
      <c r="J596" s="59">
        <f t="shared" si="36"/>
        <v>0</v>
      </c>
      <c r="K596" s="81"/>
      <c r="L596" s="128"/>
      <c r="M596" s="80"/>
    </row>
    <row r="597" spans="1:13" ht="18.75">
      <c r="A597" s="115"/>
      <c r="B597" s="101">
        <v>92195</v>
      </c>
      <c r="C597" s="107"/>
      <c r="D597" s="58" t="s">
        <v>296</v>
      </c>
      <c r="E597" s="59">
        <f>SUM(E598)</f>
        <v>183000</v>
      </c>
      <c r="F597" s="59">
        <f>SUM(F598)</f>
        <v>0</v>
      </c>
      <c r="G597" s="103"/>
      <c r="H597" s="61">
        <f>SUM(H598:H601)</f>
        <v>253500</v>
      </c>
      <c r="I597" s="61">
        <f>SUM(I598:I601)</f>
        <v>12500</v>
      </c>
      <c r="J597" s="59">
        <f t="shared" si="36"/>
        <v>4.930966469428008</v>
      </c>
      <c r="K597" s="81"/>
      <c r="L597" s="81"/>
      <c r="M597" s="80">
        <f>SUM(I597+L597)/H597*100</f>
        <v>4.930966469428008</v>
      </c>
    </row>
    <row r="598" spans="1:13" ht="75">
      <c r="A598" s="115"/>
      <c r="B598" s="101"/>
      <c r="C598" s="54">
        <v>6257</v>
      </c>
      <c r="D598" s="109" t="s">
        <v>356</v>
      </c>
      <c r="E598" s="59">
        <v>183000</v>
      </c>
      <c r="F598" s="59">
        <v>0</v>
      </c>
      <c r="G598" s="103"/>
      <c r="H598" s="61"/>
      <c r="I598" s="61"/>
      <c r="J598" s="59"/>
      <c r="K598" s="81"/>
      <c r="L598" s="81"/>
      <c r="M598" s="80" t="e">
        <f>SUM(I598+L598)/H598*100</f>
        <v>#DIV/0!</v>
      </c>
    </row>
    <row r="599" spans="1:13" ht="37.5">
      <c r="A599" s="115"/>
      <c r="B599" s="101"/>
      <c r="C599" s="107">
        <v>2820</v>
      </c>
      <c r="D599" s="108" t="s">
        <v>527</v>
      </c>
      <c r="E599" s="59"/>
      <c r="F599" s="59"/>
      <c r="G599" s="103"/>
      <c r="H599" s="61">
        <v>15500</v>
      </c>
      <c r="I599" s="61">
        <v>6000</v>
      </c>
      <c r="J599" s="59">
        <f t="shared" si="36"/>
        <v>38.70967741935484</v>
      </c>
      <c r="K599" s="81"/>
      <c r="L599" s="81"/>
      <c r="M599" s="80"/>
    </row>
    <row r="600" spans="1:13" ht="37.5">
      <c r="A600" s="115"/>
      <c r="B600" s="101"/>
      <c r="C600" s="54">
        <v>6057</v>
      </c>
      <c r="D600" s="109" t="s">
        <v>524</v>
      </c>
      <c r="E600" s="59"/>
      <c r="F600" s="59"/>
      <c r="G600" s="103"/>
      <c r="H600" s="61">
        <v>183000</v>
      </c>
      <c r="I600" s="61">
        <v>0</v>
      </c>
      <c r="J600" s="59">
        <f t="shared" si="36"/>
        <v>0</v>
      </c>
      <c r="K600" s="81"/>
      <c r="L600" s="81"/>
      <c r="M600" s="80"/>
    </row>
    <row r="601" spans="1:13" ht="72.75" customHeight="1">
      <c r="A601" s="115"/>
      <c r="B601" s="101"/>
      <c r="C601" s="54">
        <v>6059</v>
      </c>
      <c r="D601" s="109" t="s">
        <v>528</v>
      </c>
      <c r="E601" s="59"/>
      <c r="F601" s="59"/>
      <c r="G601" s="103"/>
      <c r="H601" s="61">
        <v>55000</v>
      </c>
      <c r="I601" s="61">
        <v>6500</v>
      </c>
      <c r="J601" s="59">
        <f t="shared" si="36"/>
        <v>11.818181818181818</v>
      </c>
      <c r="K601" s="81"/>
      <c r="L601" s="81"/>
      <c r="M601" s="80"/>
    </row>
    <row r="602" spans="1:13" ht="18.75">
      <c r="A602" s="112">
        <v>926</v>
      </c>
      <c r="B602" s="112"/>
      <c r="C602" s="54"/>
      <c r="D602" s="113" t="s">
        <v>123</v>
      </c>
      <c r="E602" s="118">
        <f>SUM(E603,E612)</f>
        <v>0</v>
      </c>
      <c r="F602" s="118">
        <f>SUM(F603,F612)</f>
        <v>0</v>
      </c>
      <c r="G602" s="59"/>
      <c r="H602" s="118">
        <f>SUM(H603,H608,H612)</f>
        <v>78911.66</v>
      </c>
      <c r="I602" s="118">
        <f>SUM(I603,I608,I612)</f>
        <v>4603.6</v>
      </c>
      <c r="J602" s="118">
        <f>SUM(J603+J608)</f>
        <v>31.648315743527768</v>
      </c>
      <c r="K602" s="81"/>
      <c r="L602" s="126">
        <f>SUM(L603,L608,L612)</f>
        <v>324.15</v>
      </c>
      <c r="M602" s="80">
        <f aca="true" t="shared" si="38" ref="M602:M608">SUM(I602+L602)/H602*100</f>
        <v>6.244641159494046</v>
      </c>
    </row>
    <row r="603" spans="1:13" ht="18.75">
      <c r="A603" s="115"/>
      <c r="B603" s="101">
        <v>92601</v>
      </c>
      <c r="C603" s="54"/>
      <c r="D603" s="108" t="s">
        <v>136</v>
      </c>
      <c r="E603" s="61"/>
      <c r="F603" s="61"/>
      <c r="G603" s="61"/>
      <c r="H603" s="61">
        <f>SUM(H604:H607)</f>
        <v>11048</v>
      </c>
      <c r="I603" s="61">
        <f>SUM(I604:I607)</f>
        <v>2803.6</v>
      </c>
      <c r="J603" s="59">
        <f t="shared" si="36"/>
        <v>25.376538740043447</v>
      </c>
      <c r="K603" s="81"/>
      <c r="L603" s="125">
        <f>SUM(L604:L607)</f>
        <v>324.15</v>
      </c>
      <c r="M603" s="80">
        <f t="shared" si="38"/>
        <v>28.310553946415638</v>
      </c>
    </row>
    <row r="604" spans="1:13" ht="18.75">
      <c r="A604" s="115"/>
      <c r="B604" s="101"/>
      <c r="C604" s="54">
        <v>4210</v>
      </c>
      <c r="D604" s="58" t="s">
        <v>300</v>
      </c>
      <c r="E604" s="61"/>
      <c r="F604" s="61"/>
      <c r="G604" s="61"/>
      <c r="H604" s="61">
        <v>7000</v>
      </c>
      <c r="I604" s="61">
        <v>1569.02</v>
      </c>
      <c r="J604" s="59">
        <f aca="true" t="shared" si="39" ref="J604:J615">I604/H604*100</f>
        <v>22.414571428571428</v>
      </c>
      <c r="K604" s="81"/>
      <c r="L604" s="81">
        <v>324.15</v>
      </c>
      <c r="M604" s="80">
        <f t="shared" si="38"/>
        <v>27.045285714285715</v>
      </c>
    </row>
    <row r="605" spans="1:13" ht="18.75">
      <c r="A605" s="115"/>
      <c r="B605" s="101"/>
      <c r="C605" s="54">
        <v>4260</v>
      </c>
      <c r="D605" s="58" t="s">
        <v>322</v>
      </c>
      <c r="E605" s="61"/>
      <c r="F605" s="61"/>
      <c r="G605" s="61"/>
      <c r="H605" s="61">
        <v>2200</v>
      </c>
      <c r="I605" s="61">
        <v>687.17</v>
      </c>
      <c r="J605" s="59">
        <f t="shared" si="39"/>
        <v>31.234999999999996</v>
      </c>
      <c r="K605" s="81"/>
      <c r="L605" s="81"/>
      <c r="M605" s="80">
        <f t="shared" si="38"/>
        <v>31.234999999999996</v>
      </c>
    </row>
    <row r="606" spans="1:13" ht="18.75">
      <c r="A606" s="115"/>
      <c r="B606" s="101"/>
      <c r="C606" s="54">
        <v>4270</v>
      </c>
      <c r="D606" s="58" t="s">
        <v>309</v>
      </c>
      <c r="E606" s="61"/>
      <c r="F606" s="61"/>
      <c r="G606" s="61"/>
      <c r="H606" s="61">
        <v>548</v>
      </c>
      <c r="I606" s="61">
        <v>547.41</v>
      </c>
      <c r="J606" s="59">
        <f t="shared" si="39"/>
        <v>99.89233576642336</v>
      </c>
      <c r="K606" s="81"/>
      <c r="L606" s="81"/>
      <c r="M606" s="80">
        <f t="shared" si="38"/>
        <v>99.89233576642336</v>
      </c>
    </row>
    <row r="607" spans="1:13" ht="18.75">
      <c r="A607" s="115"/>
      <c r="B607" s="101"/>
      <c r="C607" s="54">
        <v>4300</v>
      </c>
      <c r="D607" s="58" t="s">
        <v>301</v>
      </c>
      <c r="E607" s="59"/>
      <c r="F607" s="59"/>
      <c r="G607" s="103"/>
      <c r="H607" s="61">
        <v>1300</v>
      </c>
      <c r="I607" s="61">
        <v>0</v>
      </c>
      <c r="J607" s="59">
        <f t="shared" si="39"/>
        <v>0</v>
      </c>
      <c r="K607" s="81"/>
      <c r="L607" s="81"/>
      <c r="M607" s="80">
        <f t="shared" si="38"/>
        <v>0</v>
      </c>
    </row>
    <row r="608" spans="1:13" ht="18.75">
      <c r="A608" s="101"/>
      <c r="B608" s="101">
        <v>92605</v>
      </c>
      <c r="C608" s="54"/>
      <c r="D608" s="60" t="s">
        <v>133</v>
      </c>
      <c r="E608" s="59"/>
      <c r="F608" s="61"/>
      <c r="G608" s="59"/>
      <c r="H608" s="59">
        <f>SUM(H609:H611)</f>
        <v>28700</v>
      </c>
      <c r="I608" s="59">
        <f>SUM(I609:I611)</f>
        <v>1800</v>
      </c>
      <c r="J608" s="59">
        <f t="shared" si="39"/>
        <v>6.2717770034843205</v>
      </c>
      <c r="K608" s="81"/>
      <c r="L608" s="81"/>
      <c r="M608" s="80">
        <f t="shared" si="38"/>
        <v>6.2717770034843205</v>
      </c>
    </row>
    <row r="609" spans="1:13" ht="56.25">
      <c r="A609" s="101"/>
      <c r="B609" s="101"/>
      <c r="C609" s="54">
        <v>2830</v>
      </c>
      <c r="D609" s="108" t="s">
        <v>509</v>
      </c>
      <c r="E609" s="59"/>
      <c r="F609" s="61"/>
      <c r="G609" s="59"/>
      <c r="H609" s="59">
        <v>20000</v>
      </c>
      <c r="I609" s="59">
        <v>0</v>
      </c>
      <c r="J609" s="59">
        <f t="shared" si="39"/>
        <v>0</v>
      </c>
      <c r="K609" s="81"/>
      <c r="L609" s="81"/>
      <c r="M609" s="80"/>
    </row>
    <row r="610" spans="1:13" ht="18.75">
      <c r="A610" s="101"/>
      <c r="B610" s="101"/>
      <c r="C610" s="114">
        <v>4210</v>
      </c>
      <c r="D610" s="58" t="s">
        <v>300</v>
      </c>
      <c r="E610" s="59"/>
      <c r="F610" s="59"/>
      <c r="G610" s="103"/>
      <c r="H610" s="59">
        <v>6800</v>
      </c>
      <c r="I610" s="59">
        <v>0</v>
      </c>
      <c r="J610" s="59">
        <f t="shared" si="39"/>
        <v>0</v>
      </c>
      <c r="K610" s="81"/>
      <c r="L610" s="81"/>
      <c r="M610" s="80">
        <f>SUM(I610+L610)/H610*100</f>
        <v>0</v>
      </c>
    </row>
    <row r="611" spans="1:13" ht="18.75">
      <c r="A611" s="101"/>
      <c r="B611" s="101"/>
      <c r="C611" s="54">
        <v>4430</v>
      </c>
      <c r="D611" s="58" t="s">
        <v>303</v>
      </c>
      <c r="E611" s="59"/>
      <c r="F611" s="59"/>
      <c r="G611" s="103"/>
      <c r="H611" s="59">
        <v>1900</v>
      </c>
      <c r="I611" s="59">
        <v>1800</v>
      </c>
      <c r="J611" s="59">
        <f t="shared" si="39"/>
        <v>94.73684210526315</v>
      </c>
      <c r="K611" s="81"/>
      <c r="L611" s="81"/>
      <c r="M611" s="80">
        <f>SUM(I611+L611)/H611*100</f>
        <v>94.73684210526315</v>
      </c>
    </row>
    <row r="612" spans="1:13" ht="18.75">
      <c r="A612" s="101"/>
      <c r="B612" s="101">
        <v>92695</v>
      </c>
      <c r="C612" s="54"/>
      <c r="D612" s="58" t="s">
        <v>296</v>
      </c>
      <c r="E612" s="59"/>
      <c r="F612" s="59"/>
      <c r="G612" s="104"/>
      <c r="H612" s="59">
        <f>SUM(H613:H615)</f>
        <v>39163.66</v>
      </c>
      <c r="I612" s="59">
        <f>SUM(I613:I615)</f>
        <v>0</v>
      </c>
      <c r="J612" s="59">
        <f t="shared" si="39"/>
        <v>0</v>
      </c>
      <c r="K612" s="81"/>
      <c r="L612" s="81"/>
      <c r="M612" s="80">
        <f>SUM(I612+L612)/H612*100</f>
        <v>0</v>
      </c>
    </row>
    <row r="613" spans="1:13" ht="18.75">
      <c r="A613" s="101"/>
      <c r="B613" s="101"/>
      <c r="C613" s="114">
        <v>4210</v>
      </c>
      <c r="D613" s="58" t="s">
        <v>300</v>
      </c>
      <c r="E613" s="59"/>
      <c r="F613" s="59"/>
      <c r="G613" s="104"/>
      <c r="H613" s="59">
        <v>1000</v>
      </c>
      <c r="I613" s="59">
        <v>0</v>
      </c>
      <c r="J613" s="59">
        <f t="shared" si="39"/>
        <v>0</v>
      </c>
      <c r="K613" s="81"/>
      <c r="L613" s="81"/>
      <c r="M613" s="80"/>
    </row>
    <row r="614" spans="1:13" ht="18.75">
      <c r="A614" s="101"/>
      <c r="B614" s="101"/>
      <c r="C614" s="54">
        <v>6050</v>
      </c>
      <c r="D614" s="58" t="s">
        <v>134</v>
      </c>
      <c r="E614" s="59"/>
      <c r="F614" s="59"/>
      <c r="G614" s="104"/>
      <c r="H614" s="59">
        <v>28163.66</v>
      </c>
      <c r="I614" s="59">
        <v>0</v>
      </c>
      <c r="J614" s="59">
        <f t="shared" si="39"/>
        <v>0</v>
      </c>
      <c r="K614" s="81"/>
      <c r="L614" s="81"/>
      <c r="M614" s="80"/>
    </row>
    <row r="615" spans="1:13" ht="81" customHeight="1">
      <c r="A615" s="101"/>
      <c r="B615" s="101"/>
      <c r="C615" s="54">
        <v>6059</v>
      </c>
      <c r="D615" s="109" t="s">
        <v>528</v>
      </c>
      <c r="E615" s="59"/>
      <c r="F615" s="59"/>
      <c r="G615" s="104"/>
      <c r="H615" s="59">
        <v>10000</v>
      </c>
      <c r="I615" s="59">
        <v>0</v>
      </c>
      <c r="J615" s="59">
        <f t="shared" si="39"/>
        <v>0</v>
      </c>
      <c r="K615" s="81"/>
      <c r="L615" s="81"/>
      <c r="M615" s="80"/>
    </row>
    <row r="616" spans="1:13" ht="18.75">
      <c r="A616" s="101"/>
      <c r="B616" s="101"/>
      <c r="C616" s="54" t="s">
        <v>271</v>
      </c>
      <c r="D616" s="102" t="s">
        <v>124</v>
      </c>
      <c r="E616" s="103">
        <f>SUM(E4+E14+E38+E66+E89,E96+E152+E160+E181+E210+E213+E226+E381+E369+E456+E471+E576+E602)</f>
        <v>25005085.78</v>
      </c>
      <c r="F616" s="103">
        <f>SUM(F4+F14+F38+F66+F89,F96+F152+F160+F181+F210+F213+F226+F381+F369+F456+F471+F576+F602)</f>
        <v>10470598.239999998</v>
      </c>
      <c r="G616" s="104">
        <f>F616/E616*100</f>
        <v>41.87387450746029</v>
      </c>
      <c r="H616" s="103">
        <f>SUM(H4+H14+H38+H66+H89,H96+H152+H160+H181+H210+H213+H226+H381+H369+H456+H471+H576+H602)</f>
        <v>24889965.419999998</v>
      </c>
      <c r="I616" s="103">
        <f>SUM(I4+I14+I38+I66+I89,I96+I152+I160+I181+I210+I213+I226+I381+I369+I456+I471+I576+I602)</f>
        <v>9831919.749999998</v>
      </c>
      <c r="J616" s="103">
        <f>I616/H616*100</f>
        <v>39.501540416362694</v>
      </c>
      <c r="K616" s="81"/>
      <c r="L616" s="127" t="e">
        <f>SUM(L4+L14+L38+L66+L89+#REF!+L96+L152+L160+L181+L210+L213+L226+L369+L381+#REF!+L456+L471+L576+L602)</f>
        <v>#REF!</v>
      </c>
      <c r="M616" s="80" t="e">
        <f>SUM(I616+L616)/H616*100</f>
        <v>#REF!</v>
      </c>
    </row>
    <row r="617" spans="1:13" ht="18.75">
      <c r="A617" s="223"/>
      <c r="B617" s="223"/>
      <c r="C617" s="224"/>
      <c r="D617" s="225"/>
      <c r="E617" s="226"/>
      <c r="F617" s="226"/>
      <c r="G617" s="226"/>
      <c r="H617" s="226"/>
      <c r="I617" s="226"/>
      <c r="J617" s="226"/>
      <c r="K617" s="222"/>
      <c r="L617" s="127"/>
      <c r="M617" s="80"/>
    </row>
    <row r="618" spans="1:13" ht="18.75">
      <c r="A618" s="124"/>
      <c r="B618" s="124"/>
      <c r="C618" s="227"/>
      <c r="D618" s="228"/>
      <c r="E618" s="229"/>
      <c r="F618" s="229"/>
      <c r="G618" s="229"/>
      <c r="H618" s="229"/>
      <c r="I618" s="229"/>
      <c r="J618" s="229"/>
      <c r="K618" s="222"/>
      <c r="L618" s="127"/>
      <c r="M618" s="80"/>
    </row>
    <row r="619" spans="1:13" ht="18.75">
      <c r="A619" s="124"/>
      <c r="B619" s="124"/>
      <c r="C619" s="227"/>
      <c r="D619" s="228"/>
      <c r="E619" s="229"/>
      <c r="F619" s="229"/>
      <c r="G619" s="229"/>
      <c r="H619" s="229"/>
      <c r="I619" s="229"/>
      <c r="J619" s="229"/>
      <c r="K619" s="222"/>
      <c r="L619" s="127"/>
      <c r="M619" s="80"/>
    </row>
    <row r="620" spans="1:13" ht="18.75">
      <c r="A620" s="124"/>
      <c r="B620" s="124"/>
      <c r="C620" s="227"/>
      <c r="D620" s="228"/>
      <c r="E620" s="229"/>
      <c r="F620" s="229"/>
      <c r="G620" s="229"/>
      <c r="H620" s="229"/>
      <c r="I620" s="229"/>
      <c r="J620" s="229"/>
      <c r="K620" s="222"/>
      <c r="L620" s="127"/>
      <c r="M620" s="80"/>
    </row>
    <row r="621" spans="1:13" ht="18.75">
      <c r="A621" s="124"/>
      <c r="B621" s="124"/>
      <c r="C621" s="227"/>
      <c r="D621" s="228"/>
      <c r="E621" s="229"/>
      <c r="F621" s="229"/>
      <c r="G621" s="229"/>
      <c r="H621" s="229"/>
      <c r="I621" s="229"/>
      <c r="J621" s="229"/>
      <c r="K621" s="222"/>
      <c r="L621" s="127"/>
      <c r="M621" s="80"/>
    </row>
    <row r="622" spans="1:13" ht="18.75">
      <c r="A622" s="124"/>
      <c r="B622" s="124"/>
      <c r="C622" s="227"/>
      <c r="D622" s="228"/>
      <c r="E622" s="229"/>
      <c r="F622" s="229"/>
      <c r="G622" s="229"/>
      <c r="H622" s="229"/>
      <c r="I622" s="229"/>
      <c r="J622" s="229"/>
      <c r="K622" s="222"/>
      <c r="L622" s="127"/>
      <c r="M622" s="80"/>
    </row>
    <row r="623" spans="1:13" ht="18.75">
      <c r="A623" s="124"/>
      <c r="B623" s="124"/>
      <c r="C623" s="227"/>
      <c r="D623" s="228"/>
      <c r="E623" s="229"/>
      <c r="F623" s="229"/>
      <c r="G623" s="229"/>
      <c r="H623" s="229"/>
      <c r="I623" s="229"/>
      <c r="J623" s="229"/>
      <c r="K623" s="222"/>
      <c r="L623" s="127"/>
      <c r="M623" s="80"/>
    </row>
    <row r="624" spans="1:13" ht="18.75">
      <c r="A624" s="124"/>
      <c r="B624" s="124"/>
      <c r="C624" s="227"/>
      <c r="D624" s="228"/>
      <c r="E624" s="229"/>
      <c r="F624" s="229"/>
      <c r="G624" s="229"/>
      <c r="H624" s="229"/>
      <c r="I624" s="229"/>
      <c r="J624" s="229"/>
      <c r="K624" s="222"/>
      <c r="L624" s="127"/>
      <c r="M624" s="80"/>
    </row>
    <row r="625" spans="1:13" ht="18.75">
      <c r="A625" s="124"/>
      <c r="B625" s="124"/>
      <c r="C625" s="227"/>
      <c r="D625" s="228"/>
      <c r="E625" s="229"/>
      <c r="F625" s="229"/>
      <c r="G625" s="229"/>
      <c r="H625" s="229"/>
      <c r="I625" s="229"/>
      <c r="J625" s="229"/>
      <c r="K625" s="222"/>
      <c r="L625" s="127"/>
      <c r="M625" s="80"/>
    </row>
    <row r="626" spans="1:13" ht="18.75">
      <c r="A626" s="124"/>
      <c r="B626" s="124"/>
      <c r="C626" s="227"/>
      <c r="D626" s="228"/>
      <c r="E626" s="229"/>
      <c r="F626" s="229"/>
      <c r="G626" s="229"/>
      <c r="H626" s="229"/>
      <c r="I626" s="229"/>
      <c r="J626" s="229"/>
      <c r="K626" s="222"/>
      <c r="L626" s="127"/>
      <c r="M626" s="80"/>
    </row>
    <row r="627" spans="1:13" ht="18.75">
      <c r="A627" s="124"/>
      <c r="B627" s="124"/>
      <c r="C627" s="227"/>
      <c r="D627" s="228"/>
      <c r="E627" s="229"/>
      <c r="F627" s="229"/>
      <c r="G627" s="229"/>
      <c r="H627" s="229"/>
      <c r="I627" s="229"/>
      <c r="J627" s="229"/>
      <c r="K627" s="222"/>
      <c r="L627" s="127"/>
      <c r="M627" s="80"/>
    </row>
    <row r="628" spans="1:13" ht="18.75">
      <c r="A628" s="124"/>
      <c r="B628" s="124"/>
      <c r="C628" s="227"/>
      <c r="D628" s="228"/>
      <c r="E628" s="229"/>
      <c r="F628" s="229"/>
      <c r="G628" s="229"/>
      <c r="H628" s="229"/>
      <c r="I628" s="229"/>
      <c r="J628" s="229"/>
      <c r="K628" s="222"/>
      <c r="L628" s="127"/>
      <c r="M628" s="80"/>
    </row>
    <row r="629" spans="1:13" ht="18.75">
      <c r="A629" s="124"/>
      <c r="B629" s="124"/>
      <c r="C629" s="227"/>
      <c r="D629" s="228"/>
      <c r="E629" s="229"/>
      <c r="F629" s="229"/>
      <c r="G629" s="229"/>
      <c r="H629" s="229"/>
      <c r="I629" s="229"/>
      <c r="J629" s="229"/>
      <c r="K629" s="222"/>
      <c r="L629" s="127"/>
      <c r="M629" s="80"/>
    </row>
    <row r="630" spans="1:13" ht="18.75">
      <c r="A630" s="124"/>
      <c r="B630" s="124"/>
      <c r="C630" s="227"/>
      <c r="D630" s="228"/>
      <c r="E630" s="229"/>
      <c r="F630" s="229"/>
      <c r="G630" s="229"/>
      <c r="H630" s="229"/>
      <c r="I630" s="229"/>
      <c r="J630" s="229"/>
      <c r="K630" s="222"/>
      <c r="L630" s="127"/>
      <c r="M630" s="80"/>
    </row>
    <row r="631" spans="1:13" ht="18.75">
      <c r="A631" s="124"/>
      <c r="B631" s="124"/>
      <c r="C631" s="227"/>
      <c r="D631" s="228"/>
      <c r="E631" s="229"/>
      <c r="F631" s="229"/>
      <c r="G631" s="229"/>
      <c r="H631" s="229"/>
      <c r="I631" s="229"/>
      <c r="J631" s="229"/>
      <c r="K631" s="222"/>
      <c r="L631" s="127"/>
      <c r="M631" s="80"/>
    </row>
    <row r="632" spans="1:13" ht="18.75">
      <c r="A632" s="124"/>
      <c r="B632" s="124"/>
      <c r="C632" s="227"/>
      <c r="D632" s="228"/>
      <c r="E632" s="229"/>
      <c r="F632" s="229"/>
      <c r="G632" s="229"/>
      <c r="H632" s="229"/>
      <c r="I632" s="229"/>
      <c r="J632" s="229"/>
      <c r="K632" s="222"/>
      <c r="L632" s="127"/>
      <c r="M632" s="80"/>
    </row>
    <row r="633" spans="1:13" ht="18.75">
      <c r="A633" s="124"/>
      <c r="B633" s="124"/>
      <c r="C633" s="227"/>
      <c r="D633" s="228"/>
      <c r="E633" s="229"/>
      <c r="F633" s="229"/>
      <c r="G633" s="229"/>
      <c r="H633" s="229"/>
      <c r="I633" s="229"/>
      <c r="J633" s="229"/>
      <c r="K633" s="222"/>
      <c r="L633" s="127"/>
      <c r="M633" s="80"/>
    </row>
    <row r="634" spans="1:13" ht="18.75">
      <c r="A634" s="124"/>
      <c r="B634" s="124"/>
      <c r="C634" s="227"/>
      <c r="D634" s="228"/>
      <c r="E634" s="229"/>
      <c r="F634" s="229"/>
      <c r="G634" s="229"/>
      <c r="H634" s="229"/>
      <c r="I634" s="229"/>
      <c r="J634" s="229"/>
      <c r="K634" s="222"/>
      <c r="L634" s="127"/>
      <c r="M634" s="80"/>
    </row>
    <row r="635" spans="1:13" ht="18.75">
      <c r="A635" s="124"/>
      <c r="B635" s="124"/>
      <c r="C635" s="227"/>
      <c r="D635" s="228"/>
      <c r="E635" s="229"/>
      <c r="F635" s="229"/>
      <c r="G635" s="229"/>
      <c r="H635" s="229"/>
      <c r="I635" s="229"/>
      <c r="J635" s="229"/>
      <c r="K635" s="222"/>
      <c r="L635" s="127"/>
      <c r="M635" s="80"/>
    </row>
    <row r="636" spans="1:13" ht="18.75">
      <c r="A636" s="124"/>
      <c r="B636" s="124"/>
      <c r="C636" s="227"/>
      <c r="D636" s="228"/>
      <c r="E636" s="229"/>
      <c r="F636" s="229"/>
      <c r="G636" s="229"/>
      <c r="H636" s="229"/>
      <c r="I636" s="229"/>
      <c r="J636" s="229"/>
      <c r="K636" s="222"/>
      <c r="L636" s="127"/>
      <c r="M636" s="80"/>
    </row>
    <row r="637" spans="1:13" ht="18.75">
      <c r="A637" s="124"/>
      <c r="B637" s="124"/>
      <c r="C637" s="227"/>
      <c r="D637" s="228"/>
      <c r="E637" s="229"/>
      <c r="F637" s="229"/>
      <c r="G637" s="229"/>
      <c r="H637" s="229"/>
      <c r="I637" s="229"/>
      <c r="J637" s="229"/>
      <c r="K637" s="222"/>
      <c r="L637" s="127"/>
      <c r="M637" s="80"/>
    </row>
    <row r="638" spans="1:13" ht="18.75">
      <c r="A638" s="124"/>
      <c r="B638" s="124"/>
      <c r="C638" s="227"/>
      <c r="D638" s="228"/>
      <c r="E638" s="229"/>
      <c r="F638" s="229"/>
      <c r="G638" s="229"/>
      <c r="H638" s="229"/>
      <c r="I638" s="229"/>
      <c r="J638" s="229"/>
      <c r="K638" s="222"/>
      <c r="L638" s="127"/>
      <c r="M638" s="80"/>
    </row>
    <row r="639" spans="1:13" ht="18.75">
      <c r="A639" s="124"/>
      <c r="B639" s="124"/>
      <c r="C639" s="227"/>
      <c r="D639" s="228"/>
      <c r="E639" s="229"/>
      <c r="F639" s="229"/>
      <c r="G639" s="229"/>
      <c r="H639" s="229"/>
      <c r="I639" s="229"/>
      <c r="J639" s="229"/>
      <c r="K639" s="222"/>
      <c r="L639" s="127"/>
      <c r="M639" s="80"/>
    </row>
    <row r="640" spans="1:13" ht="18.75">
      <c r="A640" s="124"/>
      <c r="B640" s="124"/>
      <c r="C640" s="227"/>
      <c r="D640" s="228"/>
      <c r="E640" s="229"/>
      <c r="F640" s="229"/>
      <c r="G640" s="229"/>
      <c r="H640" s="229"/>
      <c r="I640" s="229"/>
      <c r="J640" s="229"/>
      <c r="K640" s="222"/>
      <c r="L640" s="127"/>
      <c r="M640" s="80"/>
    </row>
    <row r="641" spans="1:13" ht="18.75">
      <c r="A641" s="124"/>
      <c r="B641" s="124"/>
      <c r="C641" s="227"/>
      <c r="D641" s="228"/>
      <c r="E641" s="229"/>
      <c r="F641" s="229"/>
      <c r="G641" s="229"/>
      <c r="H641" s="229"/>
      <c r="I641" s="229"/>
      <c r="J641" s="229"/>
      <c r="K641" s="222"/>
      <c r="L641" s="127"/>
      <c r="M641" s="80"/>
    </row>
    <row r="642" spans="1:13" ht="18.75">
      <c r="A642" s="124"/>
      <c r="B642" s="124"/>
      <c r="C642" s="227"/>
      <c r="D642" s="228"/>
      <c r="E642" s="229"/>
      <c r="F642" s="229"/>
      <c r="G642" s="229"/>
      <c r="H642" s="229"/>
      <c r="I642" s="229"/>
      <c r="J642" s="229"/>
      <c r="K642" s="222"/>
      <c r="L642" s="127"/>
      <c r="M642" s="80"/>
    </row>
    <row r="643" spans="1:13" ht="18.75">
      <c r="A643" s="124"/>
      <c r="B643" s="124"/>
      <c r="C643" s="227"/>
      <c r="D643" s="228"/>
      <c r="E643" s="229"/>
      <c r="F643" s="229"/>
      <c r="G643" s="229"/>
      <c r="H643" s="229"/>
      <c r="I643" s="229"/>
      <c r="J643" s="229"/>
      <c r="K643" s="222"/>
      <c r="L643" s="127"/>
      <c r="M643" s="80"/>
    </row>
    <row r="644" spans="1:13" ht="18.75">
      <c r="A644" s="124"/>
      <c r="B644" s="124"/>
      <c r="C644" s="227"/>
      <c r="D644" s="228"/>
      <c r="E644" s="229"/>
      <c r="F644" s="229"/>
      <c r="G644" s="229"/>
      <c r="H644" s="229"/>
      <c r="I644" s="229"/>
      <c r="J644" s="229"/>
      <c r="K644" s="222"/>
      <c r="L644" s="127"/>
      <c r="M644" s="80"/>
    </row>
    <row r="645" spans="1:13" ht="18.75">
      <c r="A645" s="124"/>
      <c r="B645" s="124"/>
      <c r="C645" s="227"/>
      <c r="D645" s="228"/>
      <c r="E645" s="229"/>
      <c r="F645" s="229"/>
      <c r="G645" s="229"/>
      <c r="H645" s="229"/>
      <c r="I645" s="229"/>
      <c r="J645" s="229"/>
      <c r="K645" s="222"/>
      <c r="L645" s="127"/>
      <c r="M645" s="80"/>
    </row>
  </sheetData>
  <mergeCells count="10">
    <mergeCell ref="M1:M3"/>
    <mergeCell ref="A1:J1"/>
    <mergeCell ref="A2:A3"/>
    <mergeCell ref="B2:B3"/>
    <mergeCell ref="C2:C3"/>
    <mergeCell ref="D2:D3"/>
    <mergeCell ref="E2:G2"/>
    <mergeCell ref="H2:J2"/>
    <mergeCell ref="K1:K3"/>
    <mergeCell ref="L1:L3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4">
      <selection activeCell="K20" sqref="K20"/>
    </sheetView>
  </sheetViews>
  <sheetFormatPr defaultColWidth="9.00390625" defaultRowHeight="12.75"/>
  <cols>
    <col min="1" max="1" width="4.00390625" style="0" customWidth="1"/>
    <col min="2" max="2" width="6.625" style="0" customWidth="1"/>
    <col min="3" max="3" width="9.25390625" style="0" bestFit="1" customWidth="1"/>
    <col min="4" max="5" width="9.25390625" style="0" customWidth="1"/>
    <col min="6" max="6" width="38.25390625" style="0" customWidth="1"/>
    <col min="8" max="8" width="20.25390625" style="0" customWidth="1"/>
    <col min="9" max="9" width="9.75390625" style="0" bestFit="1" customWidth="1"/>
    <col min="10" max="10" width="9.875" style="0" customWidth="1"/>
  </cols>
  <sheetData>
    <row r="1" ht="12.75">
      <c r="I1" s="46"/>
    </row>
    <row r="2" ht="12.75">
      <c r="I2" s="47"/>
    </row>
    <row r="3" spans="1:9" ht="12.75">
      <c r="A3" s="48" t="s">
        <v>106</v>
      </c>
      <c r="I3" s="46"/>
    </row>
    <row r="4" ht="12.75">
      <c r="I4" s="47"/>
    </row>
    <row r="5" spans="1:9" ht="12.75">
      <c r="A5" s="49"/>
      <c r="I5" s="25"/>
    </row>
    <row r="9" spans="1:9" ht="17.25">
      <c r="A9" s="427" t="s">
        <v>33</v>
      </c>
      <c r="B9" s="427"/>
      <c r="C9" s="427"/>
      <c r="D9" s="427"/>
      <c r="E9" s="427"/>
      <c r="F9" s="427"/>
      <c r="G9" s="427"/>
      <c r="H9" s="427"/>
      <c r="I9" s="427"/>
    </row>
    <row r="11" spans="1:9" ht="12.75">
      <c r="A11" s="428" t="s">
        <v>151</v>
      </c>
      <c r="B11" s="428"/>
      <c r="C11" s="428"/>
      <c r="D11" s="428"/>
      <c r="E11" s="428"/>
      <c r="F11" s="428"/>
      <c r="G11" s="428"/>
      <c r="H11" s="428"/>
      <c r="I11" s="428"/>
    </row>
    <row r="12" spans="1:11" ht="25.5" customHeight="1">
      <c r="A12" s="437" t="s">
        <v>107</v>
      </c>
      <c r="B12" s="437" t="s">
        <v>279</v>
      </c>
      <c r="C12" s="437" t="s">
        <v>280</v>
      </c>
      <c r="D12" s="180" t="s">
        <v>192</v>
      </c>
      <c r="E12" s="431" t="s">
        <v>109</v>
      </c>
      <c r="F12" s="432"/>
      <c r="G12" s="431" t="s">
        <v>108</v>
      </c>
      <c r="H12" s="432"/>
      <c r="I12" s="435" t="s">
        <v>270</v>
      </c>
      <c r="J12" s="436"/>
      <c r="K12" s="440" t="s">
        <v>287</v>
      </c>
    </row>
    <row r="13" spans="1:11" ht="25.5" customHeight="1">
      <c r="A13" s="438"/>
      <c r="B13" s="438"/>
      <c r="C13" s="438"/>
      <c r="D13" s="179"/>
      <c r="E13" s="433"/>
      <c r="F13" s="434"/>
      <c r="G13" s="433"/>
      <c r="H13" s="434"/>
      <c r="I13" s="52" t="s">
        <v>285</v>
      </c>
      <c r="J13" s="51" t="s">
        <v>286</v>
      </c>
      <c r="K13" s="441"/>
    </row>
    <row r="14" spans="1:11" ht="12.75">
      <c r="A14" s="50">
        <v>1</v>
      </c>
      <c r="B14" s="50">
        <v>2</v>
      </c>
      <c r="C14" s="50">
        <v>3</v>
      </c>
      <c r="D14" s="178"/>
      <c r="E14" s="429"/>
      <c r="F14" s="430"/>
      <c r="G14" s="429">
        <v>4</v>
      </c>
      <c r="H14" s="430"/>
      <c r="I14" s="50">
        <v>5</v>
      </c>
      <c r="J14" s="41"/>
      <c r="K14" s="41"/>
    </row>
    <row r="15" spans="1:11" ht="12.75">
      <c r="A15" s="429" t="s">
        <v>272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0"/>
    </row>
    <row r="16" spans="1:11" ht="12.75" customHeight="1">
      <c r="A16" s="145" t="s">
        <v>138</v>
      </c>
      <c r="B16" s="145">
        <v>921</v>
      </c>
      <c r="C16" s="145">
        <v>92113</v>
      </c>
      <c r="D16" s="145">
        <v>2480</v>
      </c>
      <c r="E16" s="442" t="s">
        <v>110</v>
      </c>
      <c r="F16" s="442"/>
      <c r="G16" s="442" t="s">
        <v>277</v>
      </c>
      <c r="H16" s="442"/>
      <c r="I16" s="146">
        <v>305400</v>
      </c>
      <c r="J16" s="146">
        <v>152700</v>
      </c>
      <c r="K16" s="147">
        <f>SUM(J16/I16*100)</f>
        <v>50</v>
      </c>
    </row>
    <row r="17" spans="1:11" ht="12.75">
      <c r="A17" s="145" t="s">
        <v>139</v>
      </c>
      <c r="B17" s="145">
        <v>801</v>
      </c>
      <c r="C17" s="145">
        <v>80104</v>
      </c>
      <c r="D17" s="177">
        <v>2540</v>
      </c>
      <c r="E17" s="445" t="s">
        <v>100</v>
      </c>
      <c r="F17" s="446"/>
      <c r="G17" s="445" t="s">
        <v>102</v>
      </c>
      <c r="H17" s="446"/>
      <c r="I17" s="146">
        <v>9680</v>
      </c>
      <c r="J17" s="147">
        <v>3213.63</v>
      </c>
      <c r="K17" s="147">
        <f>SUM(J17/I17*100)</f>
        <v>33.19865702479339</v>
      </c>
    </row>
    <row r="18" spans="1:11" ht="12.75">
      <c r="A18" s="429" t="s">
        <v>124</v>
      </c>
      <c r="B18" s="439"/>
      <c r="C18" s="439"/>
      <c r="D18" s="439"/>
      <c r="E18" s="439"/>
      <c r="F18" s="439"/>
      <c r="G18" s="439"/>
      <c r="H18" s="430"/>
      <c r="I18" s="146">
        <f>SUM(I16:I17)</f>
        <v>315080</v>
      </c>
      <c r="J18" s="146">
        <f>SUM(J16:J17)</f>
        <v>155913.63</v>
      </c>
      <c r="K18" s="147"/>
    </row>
    <row r="19" spans="1:11" ht="12.75">
      <c r="A19" s="429" t="s">
        <v>273</v>
      </c>
      <c r="B19" s="439"/>
      <c r="C19" s="439"/>
      <c r="D19" s="439"/>
      <c r="E19" s="439"/>
      <c r="F19" s="439"/>
      <c r="G19" s="439"/>
      <c r="H19" s="439"/>
      <c r="I19" s="146">
        <f>SUM(I20:I20)</f>
        <v>475687</v>
      </c>
      <c r="J19" s="146">
        <f>SUM(J20:J20)</f>
        <v>244054</v>
      </c>
      <c r="K19" s="147">
        <f>SUM(J19/I19*100)</f>
        <v>51.305585395438605</v>
      </c>
    </row>
    <row r="20" spans="1:11" ht="28.5" customHeight="1">
      <c r="A20" s="145" t="s">
        <v>139</v>
      </c>
      <c r="B20" s="145">
        <v>852</v>
      </c>
      <c r="C20" s="145">
        <v>85203</v>
      </c>
      <c r="D20" s="177">
        <v>2580</v>
      </c>
      <c r="E20" s="447" t="s">
        <v>274</v>
      </c>
      <c r="F20" s="448"/>
      <c r="G20" s="447" t="s">
        <v>475</v>
      </c>
      <c r="H20" s="448"/>
      <c r="I20" s="146">
        <v>475687</v>
      </c>
      <c r="J20" s="147">
        <v>244054</v>
      </c>
      <c r="K20" s="147">
        <f>SUM(J20/I20*100)</f>
        <v>51.305585395438605</v>
      </c>
    </row>
    <row r="21" spans="1:11" ht="20.25" customHeight="1">
      <c r="A21" s="429" t="s">
        <v>124</v>
      </c>
      <c r="B21" s="439"/>
      <c r="C21" s="439"/>
      <c r="D21" s="439"/>
      <c r="E21" s="439"/>
      <c r="F21" s="439"/>
      <c r="G21" s="439"/>
      <c r="H21" s="430"/>
      <c r="I21" s="146">
        <f>SUM(I20)</f>
        <v>475687</v>
      </c>
      <c r="J21" s="146">
        <f>SUM(J20)</f>
        <v>244054</v>
      </c>
      <c r="K21" s="147">
        <f>SUM(J21/I21*100)</f>
        <v>51.305585395438605</v>
      </c>
    </row>
    <row r="22" spans="1:11" ht="12.75">
      <c r="A22" s="443" t="s">
        <v>127</v>
      </c>
      <c r="B22" s="444"/>
      <c r="C22" s="444"/>
      <c r="D22" s="444"/>
      <c r="E22" s="444"/>
      <c r="F22" s="444"/>
      <c r="G22" s="444"/>
      <c r="H22" s="444"/>
      <c r="I22" s="146">
        <f>SUM(I18,I21)</f>
        <v>790767</v>
      </c>
      <c r="J22" s="146">
        <f>SUM(J18,J21)</f>
        <v>399967.63</v>
      </c>
      <c r="K22" s="147">
        <f>SUM(J22/I22*100)</f>
        <v>50.57970679100164</v>
      </c>
    </row>
  </sheetData>
  <mergeCells count="22">
    <mergeCell ref="A22:H22"/>
    <mergeCell ref="E17:F17"/>
    <mergeCell ref="G20:H20"/>
    <mergeCell ref="A18:H18"/>
    <mergeCell ref="A21:H21"/>
    <mergeCell ref="E20:F20"/>
    <mergeCell ref="A19:H19"/>
    <mergeCell ref="G17:H17"/>
    <mergeCell ref="A15:K15"/>
    <mergeCell ref="K12:K13"/>
    <mergeCell ref="E16:F16"/>
    <mergeCell ref="G16:H16"/>
    <mergeCell ref="A9:I9"/>
    <mergeCell ref="A11:I11"/>
    <mergeCell ref="G14:H14"/>
    <mergeCell ref="E12:F13"/>
    <mergeCell ref="E14:F14"/>
    <mergeCell ref="I12:J12"/>
    <mergeCell ref="A12:A13"/>
    <mergeCell ref="B12:B13"/>
    <mergeCell ref="C12:C13"/>
    <mergeCell ref="G12:H1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H129"/>
  <sheetViews>
    <sheetView view="pageBreakPreview" zoomScale="200" zoomScaleNormal="200" zoomScaleSheetLayoutView="200" workbookViewId="0" topLeftCell="C48">
      <selection activeCell="G75" sqref="G75"/>
    </sheetView>
  </sheetViews>
  <sheetFormatPr defaultColWidth="9.00390625" defaultRowHeight="12.75"/>
  <cols>
    <col min="1" max="1" width="3.375" style="0" customWidth="1"/>
    <col min="2" max="2" width="36.375" style="0" customWidth="1"/>
    <col min="3" max="3" width="10.00390625" style="0" customWidth="1"/>
    <col min="4" max="5" width="9.25390625" style="0" bestFit="1" customWidth="1"/>
    <col min="6" max="6" width="12.00390625" style="0" customWidth="1"/>
    <col min="7" max="7" width="10.625" style="0" bestFit="1" customWidth="1"/>
    <col min="8" max="8" width="10.625" style="0" customWidth="1"/>
  </cols>
  <sheetData>
    <row r="5" spans="1:8" ht="12.75">
      <c r="A5" s="449" t="s">
        <v>30</v>
      </c>
      <c r="B5" s="449"/>
      <c r="C5" s="449"/>
      <c r="D5" s="449"/>
      <c r="E5" s="449"/>
      <c r="F5" s="449"/>
      <c r="G5" s="449"/>
      <c r="H5" s="22"/>
    </row>
    <row r="8" spans="1:8" ht="12.75">
      <c r="A8" s="402" t="s">
        <v>181</v>
      </c>
      <c r="B8" s="453" t="s">
        <v>191</v>
      </c>
      <c r="C8" s="453" t="s">
        <v>238</v>
      </c>
      <c r="D8" s="453" t="s">
        <v>279</v>
      </c>
      <c r="E8" s="453" t="s">
        <v>280</v>
      </c>
      <c r="F8" s="453" t="s">
        <v>239</v>
      </c>
      <c r="G8" s="450" t="s">
        <v>240</v>
      </c>
      <c r="H8" s="452"/>
    </row>
    <row r="9" spans="1:8" ht="12.75">
      <c r="A9" s="404"/>
      <c r="B9" s="455"/>
      <c r="C9" s="455"/>
      <c r="D9" s="455"/>
      <c r="E9" s="455"/>
      <c r="F9" s="455"/>
      <c r="G9" s="35" t="s">
        <v>285</v>
      </c>
      <c r="H9" s="35" t="s">
        <v>286</v>
      </c>
    </row>
    <row r="10" spans="1:8" ht="12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</row>
    <row r="11" spans="1:8" ht="12.75">
      <c r="A11" s="450" t="s">
        <v>391</v>
      </c>
      <c r="B11" s="451"/>
      <c r="C11" s="451"/>
      <c r="D11" s="451"/>
      <c r="E11" s="451"/>
      <c r="F11" s="451"/>
      <c r="G11" s="452"/>
      <c r="H11" s="35"/>
    </row>
    <row r="12" spans="1:8" ht="12.75">
      <c r="A12" s="23">
        <v>1</v>
      </c>
      <c r="B12" s="23" t="s">
        <v>392</v>
      </c>
      <c r="C12" s="453" t="s">
        <v>255</v>
      </c>
      <c r="D12" s="406">
        <v>600</v>
      </c>
      <c r="E12" s="406">
        <v>60017</v>
      </c>
      <c r="F12" s="453" t="s">
        <v>242</v>
      </c>
      <c r="G12" s="33">
        <v>4362.68</v>
      </c>
      <c r="H12" s="33">
        <v>3509.19</v>
      </c>
    </row>
    <row r="13" spans="1:8" ht="25.5">
      <c r="A13" s="23">
        <v>2</v>
      </c>
      <c r="B13" s="32" t="s">
        <v>393</v>
      </c>
      <c r="C13" s="454"/>
      <c r="D13" s="456"/>
      <c r="E13" s="456"/>
      <c r="F13" s="454"/>
      <c r="G13" s="33">
        <v>4000</v>
      </c>
      <c r="H13" s="33">
        <v>0</v>
      </c>
    </row>
    <row r="14" spans="1:8" ht="12.75">
      <c r="A14" s="23" t="s">
        <v>140</v>
      </c>
      <c r="B14" s="23" t="s">
        <v>394</v>
      </c>
      <c r="C14" s="454"/>
      <c r="D14" s="456"/>
      <c r="E14" s="456"/>
      <c r="F14" s="454"/>
      <c r="G14" s="33">
        <v>1000</v>
      </c>
      <c r="H14" s="33">
        <v>0</v>
      </c>
    </row>
    <row r="15" spans="1:8" ht="12.75">
      <c r="A15" s="23" t="s">
        <v>141</v>
      </c>
      <c r="B15" s="23" t="s">
        <v>395</v>
      </c>
      <c r="C15" s="454"/>
      <c r="D15" s="407"/>
      <c r="E15" s="407"/>
      <c r="F15" s="454"/>
      <c r="G15" s="33">
        <v>300</v>
      </c>
      <c r="H15" s="33">
        <v>17.8</v>
      </c>
    </row>
    <row r="16" spans="1:8" ht="12.75">
      <c r="A16" s="23" t="s">
        <v>142</v>
      </c>
      <c r="B16" s="23" t="s">
        <v>396</v>
      </c>
      <c r="C16" s="455"/>
      <c r="D16" s="35">
        <v>700</v>
      </c>
      <c r="E16" s="35">
        <v>70005</v>
      </c>
      <c r="F16" s="455"/>
      <c r="G16" s="33">
        <v>500</v>
      </c>
      <c r="H16" s="33">
        <v>496.65</v>
      </c>
    </row>
    <row r="17" spans="1:8" ht="12.75">
      <c r="A17" s="450" t="s">
        <v>124</v>
      </c>
      <c r="B17" s="451"/>
      <c r="C17" s="451"/>
      <c r="D17" s="451"/>
      <c r="E17" s="451"/>
      <c r="F17" s="452"/>
      <c r="G17" s="33">
        <f>SUM(G12:G16)</f>
        <v>10162.68</v>
      </c>
      <c r="H17" s="33">
        <f>SUM(H12:H16)</f>
        <v>4023.6400000000003</v>
      </c>
    </row>
    <row r="18" spans="1:8" ht="12.75">
      <c r="A18" s="450" t="s">
        <v>397</v>
      </c>
      <c r="B18" s="451"/>
      <c r="C18" s="451"/>
      <c r="D18" s="451"/>
      <c r="E18" s="451"/>
      <c r="F18" s="451"/>
      <c r="G18" s="452"/>
      <c r="H18" s="35"/>
    </row>
    <row r="19" spans="1:8" ht="12.75">
      <c r="A19" s="23" t="s">
        <v>138</v>
      </c>
      <c r="B19" s="23" t="s">
        <v>241</v>
      </c>
      <c r="C19" s="457" t="s">
        <v>255</v>
      </c>
      <c r="D19" s="406">
        <v>600</v>
      </c>
      <c r="E19" s="406">
        <v>60017</v>
      </c>
      <c r="F19" s="453" t="s">
        <v>242</v>
      </c>
      <c r="G19" s="33">
        <v>2621.93</v>
      </c>
      <c r="H19" s="33"/>
    </row>
    <row r="20" spans="1:8" ht="12.75">
      <c r="A20" s="23" t="s">
        <v>139</v>
      </c>
      <c r="B20" s="23" t="s">
        <v>398</v>
      </c>
      <c r="C20" s="458"/>
      <c r="D20" s="407"/>
      <c r="E20" s="407"/>
      <c r="F20" s="454"/>
      <c r="G20" s="33">
        <v>2000</v>
      </c>
      <c r="H20" s="33"/>
    </row>
    <row r="21" spans="1:8" ht="12.75">
      <c r="A21" s="23" t="s">
        <v>140</v>
      </c>
      <c r="B21" s="23" t="s">
        <v>399</v>
      </c>
      <c r="C21" s="458"/>
      <c r="D21" s="35">
        <v>754</v>
      </c>
      <c r="E21" s="35">
        <v>75412</v>
      </c>
      <c r="F21" s="454"/>
      <c r="G21" s="33">
        <v>3000</v>
      </c>
      <c r="H21" s="33">
        <v>1282.17</v>
      </c>
    </row>
    <row r="22" spans="1:8" ht="12.75">
      <c r="A22" s="23" t="s">
        <v>141</v>
      </c>
      <c r="B22" s="23" t="s">
        <v>400</v>
      </c>
      <c r="C22" s="458"/>
      <c r="D22" s="35">
        <v>900</v>
      </c>
      <c r="E22" s="35">
        <v>90004</v>
      </c>
      <c r="F22" s="454"/>
      <c r="G22" s="33">
        <v>2100</v>
      </c>
      <c r="H22" s="33">
        <v>2100</v>
      </c>
    </row>
    <row r="23" spans="1:8" ht="12.75">
      <c r="A23" s="23" t="s">
        <v>142</v>
      </c>
      <c r="B23" s="23" t="s">
        <v>401</v>
      </c>
      <c r="C23" s="458"/>
      <c r="D23" s="406">
        <v>926</v>
      </c>
      <c r="E23" s="35">
        <v>92601</v>
      </c>
      <c r="F23" s="455"/>
      <c r="G23" s="33">
        <v>500</v>
      </c>
      <c r="H23" s="33">
        <v>487.66</v>
      </c>
    </row>
    <row r="24" spans="1:8" ht="25.5">
      <c r="A24" s="23" t="s">
        <v>143</v>
      </c>
      <c r="B24" s="32" t="s">
        <v>402</v>
      </c>
      <c r="C24" s="459"/>
      <c r="D24" s="407"/>
      <c r="E24" s="209">
        <v>92695</v>
      </c>
      <c r="F24" s="156" t="s">
        <v>479</v>
      </c>
      <c r="G24" s="33">
        <v>12000</v>
      </c>
      <c r="H24" s="33"/>
    </row>
    <row r="25" spans="1:8" ht="12.75">
      <c r="A25" s="23" t="s">
        <v>124</v>
      </c>
      <c r="B25" s="23"/>
      <c r="C25" s="23"/>
      <c r="D25" s="35"/>
      <c r="E25" s="35"/>
      <c r="F25" s="23"/>
      <c r="G25" s="33">
        <f>SUM(G19:G24)</f>
        <v>22221.93</v>
      </c>
      <c r="H25" s="33">
        <f>SUM(H19:H24)</f>
        <v>3869.83</v>
      </c>
    </row>
    <row r="26" spans="1:8" ht="12.75">
      <c r="A26" s="450" t="s">
        <v>403</v>
      </c>
      <c r="B26" s="451"/>
      <c r="C26" s="451"/>
      <c r="D26" s="451"/>
      <c r="E26" s="451"/>
      <c r="F26" s="451"/>
      <c r="G26" s="452"/>
      <c r="H26" s="35"/>
    </row>
    <row r="27" spans="1:8" ht="12.75">
      <c r="A27" s="23" t="s">
        <v>138</v>
      </c>
      <c r="B27" s="23" t="s">
        <v>392</v>
      </c>
      <c r="C27" s="457" t="s">
        <v>255</v>
      </c>
      <c r="D27" s="406">
        <v>600</v>
      </c>
      <c r="E27" s="406">
        <v>60017</v>
      </c>
      <c r="F27" s="399" t="s">
        <v>242</v>
      </c>
      <c r="G27" s="33">
        <v>6000</v>
      </c>
      <c r="H27" s="33"/>
    </row>
    <row r="28" spans="1:8" ht="12.75">
      <c r="A28" s="23" t="s">
        <v>139</v>
      </c>
      <c r="B28" s="23" t="s">
        <v>398</v>
      </c>
      <c r="C28" s="458"/>
      <c r="D28" s="456"/>
      <c r="E28" s="407"/>
      <c r="F28" s="400"/>
      <c r="G28" s="33">
        <v>3200</v>
      </c>
      <c r="H28" s="33"/>
    </row>
    <row r="29" spans="1:8" ht="12.75">
      <c r="A29" s="23" t="s">
        <v>140</v>
      </c>
      <c r="B29" s="23" t="s">
        <v>404</v>
      </c>
      <c r="C29" s="459"/>
      <c r="D29" s="407"/>
      <c r="E29" s="35">
        <v>60095</v>
      </c>
      <c r="F29" s="401"/>
      <c r="G29" s="33">
        <v>354.35</v>
      </c>
      <c r="H29" s="33"/>
    </row>
    <row r="30" spans="1:8" ht="12.75">
      <c r="A30" s="450" t="s">
        <v>124</v>
      </c>
      <c r="B30" s="451"/>
      <c r="C30" s="451"/>
      <c r="D30" s="451"/>
      <c r="E30" s="451"/>
      <c r="F30" s="452"/>
      <c r="G30" s="33">
        <f>SUM(G27:G29)</f>
        <v>9554.35</v>
      </c>
      <c r="H30" s="33">
        <f>SUM(H27:H29)</f>
        <v>0</v>
      </c>
    </row>
    <row r="31" spans="1:8" ht="12.75">
      <c r="A31" s="450" t="s">
        <v>243</v>
      </c>
      <c r="B31" s="451"/>
      <c r="C31" s="451"/>
      <c r="D31" s="451"/>
      <c r="E31" s="451"/>
      <c r="F31" s="451"/>
      <c r="G31" s="452"/>
      <c r="H31" s="35"/>
    </row>
    <row r="32" spans="1:8" ht="25.5">
      <c r="A32" s="23" t="s">
        <v>138</v>
      </c>
      <c r="B32" s="32" t="s">
        <v>404</v>
      </c>
      <c r="C32" s="457" t="s">
        <v>255</v>
      </c>
      <c r="D32" s="35">
        <v>600</v>
      </c>
      <c r="E32" s="35">
        <v>60095</v>
      </c>
      <c r="F32" s="399" t="s">
        <v>242</v>
      </c>
      <c r="G32" s="33">
        <v>400</v>
      </c>
      <c r="H32" s="33"/>
    </row>
    <row r="33" spans="1:8" ht="38.25">
      <c r="A33" s="23" t="s">
        <v>139</v>
      </c>
      <c r="B33" s="32" t="s">
        <v>405</v>
      </c>
      <c r="C33" s="458"/>
      <c r="D33" s="209">
        <v>900</v>
      </c>
      <c r="E33" s="209">
        <v>90003</v>
      </c>
      <c r="F33" s="401"/>
      <c r="G33" s="33">
        <v>100</v>
      </c>
      <c r="H33" s="33"/>
    </row>
    <row r="34" spans="1:8" ht="25.5">
      <c r="A34" s="23" t="s">
        <v>140</v>
      </c>
      <c r="B34" s="32" t="s">
        <v>378</v>
      </c>
      <c r="C34" s="459"/>
      <c r="D34" s="209">
        <v>926</v>
      </c>
      <c r="E34" s="209">
        <v>92695</v>
      </c>
      <c r="F34" s="156" t="s">
        <v>479</v>
      </c>
      <c r="G34" s="33">
        <v>10163.66</v>
      </c>
      <c r="H34" s="33"/>
    </row>
    <row r="35" spans="1:8" ht="12.75">
      <c r="A35" s="450" t="s">
        <v>124</v>
      </c>
      <c r="B35" s="451"/>
      <c r="C35" s="451"/>
      <c r="D35" s="451"/>
      <c r="E35" s="451"/>
      <c r="F35" s="452"/>
      <c r="G35" s="33">
        <f>SUM(G32:G34)</f>
        <v>10663.66</v>
      </c>
      <c r="H35" s="33">
        <f>SUM(H32:H34)</f>
        <v>0</v>
      </c>
    </row>
    <row r="36" spans="1:8" ht="12.75">
      <c r="A36" s="450" t="s">
        <v>244</v>
      </c>
      <c r="B36" s="451"/>
      <c r="C36" s="451"/>
      <c r="D36" s="451"/>
      <c r="E36" s="451"/>
      <c r="F36" s="451"/>
      <c r="G36" s="452"/>
      <c r="H36" s="35"/>
    </row>
    <row r="37" spans="1:8" ht="12.75">
      <c r="A37" s="23" t="s">
        <v>138</v>
      </c>
      <c r="B37" s="23" t="s">
        <v>406</v>
      </c>
      <c r="C37" s="457" t="s">
        <v>255</v>
      </c>
      <c r="D37" s="406">
        <v>600</v>
      </c>
      <c r="E37" s="406">
        <v>60017</v>
      </c>
      <c r="F37" s="399" t="s">
        <v>242</v>
      </c>
      <c r="G37" s="33">
        <v>11124.9</v>
      </c>
      <c r="H37" s="33"/>
    </row>
    <row r="38" spans="1:8" ht="12.75">
      <c r="A38" s="23" t="s">
        <v>139</v>
      </c>
      <c r="B38" s="23" t="s">
        <v>398</v>
      </c>
      <c r="C38" s="458"/>
      <c r="D38" s="407"/>
      <c r="E38" s="407"/>
      <c r="F38" s="400"/>
      <c r="G38" s="33">
        <v>1000</v>
      </c>
      <c r="H38" s="33"/>
    </row>
    <row r="39" spans="1:8" ht="12.75">
      <c r="A39" s="23" t="s">
        <v>139</v>
      </c>
      <c r="B39" s="23" t="s">
        <v>4</v>
      </c>
      <c r="C39" s="458"/>
      <c r="D39" s="35">
        <v>900</v>
      </c>
      <c r="E39" s="35">
        <v>90003</v>
      </c>
      <c r="F39" s="400"/>
      <c r="G39" s="33">
        <v>500</v>
      </c>
      <c r="H39" s="33">
        <v>145.53</v>
      </c>
    </row>
    <row r="40" spans="1:8" ht="12.75">
      <c r="A40" s="23" t="s">
        <v>140</v>
      </c>
      <c r="B40" s="23" t="s">
        <v>502</v>
      </c>
      <c r="C40" s="459"/>
      <c r="D40" s="35">
        <v>921</v>
      </c>
      <c r="E40" s="35">
        <v>92109</v>
      </c>
      <c r="F40" s="401"/>
      <c r="G40" s="33">
        <v>3800</v>
      </c>
      <c r="H40" s="33">
        <v>2915.24</v>
      </c>
    </row>
    <row r="41" spans="1:8" ht="12.75">
      <c r="A41" s="450" t="s">
        <v>124</v>
      </c>
      <c r="B41" s="451"/>
      <c r="C41" s="451"/>
      <c r="D41" s="451"/>
      <c r="E41" s="451"/>
      <c r="F41" s="452"/>
      <c r="G41" s="33">
        <f>SUM(G37:G40)</f>
        <v>16424.9</v>
      </c>
      <c r="H41" s="33">
        <f>SUM(H37:H40)</f>
        <v>3060.77</v>
      </c>
    </row>
    <row r="42" spans="1:8" ht="12.75">
      <c r="A42" s="450" t="s">
        <v>245</v>
      </c>
      <c r="B42" s="451"/>
      <c r="C42" s="451"/>
      <c r="D42" s="451"/>
      <c r="E42" s="451"/>
      <c r="F42" s="451"/>
      <c r="G42" s="452"/>
      <c r="H42" s="35"/>
    </row>
    <row r="43" spans="1:8" ht="12.75">
      <c r="A43" s="23" t="s">
        <v>138</v>
      </c>
      <c r="B43" s="23" t="s">
        <v>241</v>
      </c>
      <c r="C43" s="457" t="s">
        <v>255</v>
      </c>
      <c r="D43" s="406">
        <v>600</v>
      </c>
      <c r="E43" s="406">
        <v>60017</v>
      </c>
      <c r="F43" s="453" t="s">
        <v>242</v>
      </c>
      <c r="G43" s="33">
        <v>16916.49</v>
      </c>
      <c r="H43" s="33"/>
    </row>
    <row r="44" spans="1:8" ht="12.75">
      <c r="A44" s="23" t="s">
        <v>139</v>
      </c>
      <c r="B44" s="23" t="s">
        <v>398</v>
      </c>
      <c r="C44" s="458"/>
      <c r="D44" s="456"/>
      <c r="E44" s="456"/>
      <c r="F44" s="454"/>
      <c r="G44" s="33">
        <v>4000</v>
      </c>
      <c r="H44" s="33"/>
    </row>
    <row r="45" spans="1:8" ht="12.75">
      <c r="A45" s="23" t="s">
        <v>140</v>
      </c>
      <c r="B45" s="23" t="s">
        <v>408</v>
      </c>
      <c r="C45" s="458"/>
      <c r="D45" s="407"/>
      <c r="E45" s="407"/>
      <c r="F45" s="454"/>
      <c r="G45" s="33">
        <v>4000</v>
      </c>
      <c r="H45" s="33"/>
    </row>
    <row r="46" spans="1:8" ht="12.75">
      <c r="A46" s="23" t="s">
        <v>141</v>
      </c>
      <c r="B46" s="23" t="s">
        <v>503</v>
      </c>
      <c r="C46" s="458"/>
      <c r="D46" s="35" t="s">
        <v>409</v>
      </c>
      <c r="E46" s="35" t="s">
        <v>410</v>
      </c>
      <c r="F46" s="454"/>
      <c r="G46" s="33">
        <v>2000</v>
      </c>
      <c r="H46" s="33">
        <v>619.67</v>
      </c>
    </row>
    <row r="47" spans="1:8" ht="12.75">
      <c r="A47" s="23" t="s">
        <v>142</v>
      </c>
      <c r="B47" s="23" t="s">
        <v>411</v>
      </c>
      <c r="C47" s="458"/>
      <c r="D47" s="35" t="s">
        <v>380</v>
      </c>
      <c r="E47" s="35" t="s">
        <v>412</v>
      </c>
      <c r="F47" s="454"/>
      <c r="G47" s="33">
        <v>3000</v>
      </c>
      <c r="H47" s="33">
        <v>2600</v>
      </c>
    </row>
    <row r="48" spans="1:8" ht="12.75">
      <c r="A48" s="23" t="s">
        <v>143</v>
      </c>
      <c r="B48" s="23" t="s">
        <v>7</v>
      </c>
      <c r="C48" s="459"/>
      <c r="D48" s="35" t="s">
        <v>348</v>
      </c>
      <c r="E48" s="35" t="s">
        <v>413</v>
      </c>
      <c r="F48" s="455"/>
      <c r="G48" s="33">
        <v>500</v>
      </c>
      <c r="H48" s="33"/>
    </row>
    <row r="49" spans="1:8" ht="12.75">
      <c r="A49" s="450" t="s">
        <v>124</v>
      </c>
      <c r="B49" s="451"/>
      <c r="C49" s="451"/>
      <c r="D49" s="451"/>
      <c r="E49" s="451"/>
      <c r="F49" s="452"/>
      <c r="G49" s="33">
        <f>SUM(G43:G48)</f>
        <v>30416.49</v>
      </c>
      <c r="H49" s="33">
        <f>SUM(H43:H48)</f>
        <v>3219.67</v>
      </c>
    </row>
    <row r="50" spans="1:8" ht="12.75">
      <c r="A50" s="450" t="s">
        <v>246</v>
      </c>
      <c r="B50" s="451"/>
      <c r="C50" s="451"/>
      <c r="D50" s="451"/>
      <c r="E50" s="451"/>
      <c r="F50" s="451"/>
      <c r="G50" s="452"/>
      <c r="H50" s="35"/>
    </row>
    <row r="51" spans="1:8" ht="12.75">
      <c r="A51" s="210" t="s">
        <v>138</v>
      </c>
      <c r="B51" s="23" t="s">
        <v>414</v>
      </c>
      <c r="C51" s="457" t="s">
        <v>255</v>
      </c>
      <c r="D51" s="35">
        <v>600</v>
      </c>
      <c r="E51" s="35">
        <v>60016</v>
      </c>
      <c r="F51" s="399" t="s">
        <v>242</v>
      </c>
      <c r="G51" s="33">
        <v>20784.1</v>
      </c>
      <c r="H51" s="33">
        <v>4968</v>
      </c>
    </row>
    <row r="52" spans="1:8" ht="12.75">
      <c r="A52" s="210">
        <v>2</v>
      </c>
      <c r="B52" s="23" t="s">
        <v>4</v>
      </c>
      <c r="C52" s="458"/>
      <c r="D52" s="406">
        <v>900</v>
      </c>
      <c r="E52" s="35">
        <v>90003</v>
      </c>
      <c r="F52" s="400"/>
      <c r="G52" s="33">
        <v>5000</v>
      </c>
      <c r="H52" s="33">
        <v>268.08</v>
      </c>
    </row>
    <row r="53" spans="1:8" ht="12.75">
      <c r="A53" s="210">
        <v>3</v>
      </c>
      <c r="B53" s="23" t="s">
        <v>415</v>
      </c>
      <c r="C53" s="458"/>
      <c r="D53" s="456"/>
      <c r="E53" s="35">
        <v>90004</v>
      </c>
      <c r="F53" s="400"/>
      <c r="G53" s="33">
        <v>7500</v>
      </c>
      <c r="H53" s="33">
        <v>2038.08</v>
      </c>
    </row>
    <row r="54" spans="1:8" ht="12.75">
      <c r="A54" s="210">
        <v>4</v>
      </c>
      <c r="B54" s="23" t="s">
        <v>416</v>
      </c>
      <c r="C54" s="459"/>
      <c r="D54" s="407"/>
      <c r="E54" s="35">
        <v>90015</v>
      </c>
      <c r="F54" s="401"/>
      <c r="G54" s="33">
        <v>2500</v>
      </c>
      <c r="H54" s="33"/>
    </row>
    <row r="55" spans="1:8" ht="12.75">
      <c r="A55" s="450" t="s">
        <v>124</v>
      </c>
      <c r="B55" s="451"/>
      <c r="C55" s="451"/>
      <c r="D55" s="451"/>
      <c r="E55" s="451"/>
      <c r="F55" s="452"/>
      <c r="G55" s="33">
        <f>SUM(G51:G54)</f>
        <v>35784.1</v>
      </c>
      <c r="H55" s="33">
        <f>SUM(H51:H54)</f>
        <v>7274.16</v>
      </c>
    </row>
    <row r="56" spans="1:8" ht="12.75">
      <c r="A56" s="450" t="s">
        <v>417</v>
      </c>
      <c r="B56" s="451"/>
      <c r="C56" s="451"/>
      <c r="D56" s="451"/>
      <c r="E56" s="451"/>
      <c r="F56" s="451"/>
      <c r="G56" s="452"/>
      <c r="H56" s="35"/>
    </row>
    <row r="57" spans="1:8" ht="12.75">
      <c r="A57" s="23" t="s">
        <v>138</v>
      </c>
      <c r="B57" s="23" t="s">
        <v>418</v>
      </c>
      <c r="C57" s="457" t="s">
        <v>255</v>
      </c>
      <c r="D57" s="209">
        <v>600</v>
      </c>
      <c r="E57" s="209">
        <v>60017</v>
      </c>
      <c r="F57" s="399" t="s">
        <v>242</v>
      </c>
      <c r="G57" s="33">
        <v>10471.99</v>
      </c>
      <c r="H57" s="33"/>
    </row>
    <row r="58" spans="1:8" ht="12.75">
      <c r="A58" s="23" t="s">
        <v>375</v>
      </c>
      <c r="B58" s="23" t="s">
        <v>419</v>
      </c>
      <c r="C58" s="459"/>
      <c r="D58" s="209">
        <v>700</v>
      </c>
      <c r="E58" s="209">
        <v>70005</v>
      </c>
      <c r="F58" s="401"/>
      <c r="G58" s="33">
        <v>800</v>
      </c>
      <c r="H58" s="33"/>
    </row>
    <row r="59" spans="1:8" ht="12.75">
      <c r="A59" s="450" t="s">
        <v>124</v>
      </c>
      <c r="B59" s="451"/>
      <c r="C59" s="451"/>
      <c r="D59" s="451"/>
      <c r="E59" s="451"/>
      <c r="F59" s="452"/>
      <c r="G59" s="33">
        <f>SUM(G57:G58)</f>
        <v>11271.99</v>
      </c>
      <c r="H59" s="33">
        <f>SUM(H57:H58)</f>
        <v>0</v>
      </c>
    </row>
    <row r="60" spans="1:8" ht="12.75">
      <c r="A60" s="450" t="s">
        <v>420</v>
      </c>
      <c r="B60" s="451"/>
      <c r="C60" s="451"/>
      <c r="D60" s="451"/>
      <c r="E60" s="451"/>
      <c r="F60" s="451"/>
      <c r="G60" s="452"/>
      <c r="H60" s="35"/>
    </row>
    <row r="61" spans="1:8" ht="12.75">
      <c r="A61" s="23" t="s">
        <v>138</v>
      </c>
      <c r="B61" s="23" t="s">
        <v>421</v>
      </c>
      <c r="C61" s="457" t="s">
        <v>255</v>
      </c>
      <c r="D61" s="406">
        <v>600</v>
      </c>
      <c r="E61" s="406">
        <v>60017</v>
      </c>
      <c r="F61" s="453" t="s">
        <v>242</v>
      </c>
      <c r="G61" s="33">
        <v>9000</v>
      </c>
      <c r="H61" s="33">
        <v>7565.24</v>
      </c>
    </row>
    <row r="62" spans="1:8" ht="12.75">
      <c r="A62" s="23" t="s">
        <v>139</v>
      </c>
      <c r="B62" s="23" t="s">
        <v>398</v>
      </c>
      <c r="C62" s="458"/>
      <c r="D62" s="407"/>
      <c r="E62" s="407"/>
      <c r="F62" s="454"/>
      <c r="G62" s="33">
        <v>500</v>
      </c>
      <c r="H62" s="33">
        <v>492</v>
      </c>
    </row>
    <row r="63" spans="1:8" ht="38.25">
      <c r="A63" s="23" t="s">
        <v>140</v>
      </c>
      <c r="B63" s="32" t="s">
        <v>422</v>
      </c>
      <c r="C63" s="458"/>
      <c r="D63" s="406">
        <v>900</v>
      </c>
      <c r="E63" s="35">
        <v>90003</v>
      </c>
      <c r="F63" s="454"/>
      <c r="G63" s="33">
        <v>672.46</v>
      </c>
      <c r="H63" s="33"/>
    </row>
    <row r="64" spans="1:8" ht="12.75">
      <c r="A64" s="23" t="s">
        <v>141</v>
      </c>
      <c r="B64" s="23" t="s">
        <v>423</v>
      </c>
      <c r="C64" s="458"/>
      <c r="D64" s="407"/>
      <c r="E64" s="35">
        <v>90004</v>
      </c>
      <c r="F64" s="454"/>
      <c r="G64" s="33">
        <v>2000</v>
      </c>
      <c r="H64" s="33">
        <v>2000</v>
      </c>
    </row>
    <row r="65" spans="1:8" ht="12.75">
      <c r="A65" s="23" t="s">
        <v>142</v>
      </c>
      <c r="B65" s="23" t="s">
        <v>424</v>
      </c>
      <c r="C65" s="459"/>
      <c r="D65" s="35">
        <v>921</v>
      </c>
      <c r="E65" s="35">
        <v>92109</v>
      </c>
      <c r="F65" s="459"/>
      <c r="G65" s="33">
        <v>3000</v>
      </c>
      <c r="H65" s="33">
        <v>2638.28</v>
      </c>
    </row>
    <row r="66" spans="1:8" ht="12.75">
      <c r="A66" s="450" t="s">
        <v>124</v>
      </c>
      <c r="B66" s="451"/>
      <c r="C66" s="451"/>
      <c r="D66" s="451"/>
      <c r="E66" s="451"/>
      <c r="F66" s="452"/>
      <c r="G66" s="33">
        <f>SUM(G60:G65)</f>
        <v>15172.46</v>
      </c>
      <c r="H66" s="33">
        <f>SUM(H60:H65)</f>
        <v>12695.52</v>
      </c>
    </row>
    <row r="67" spans="1:8" ht="12.75">
      <c r="A67" s="450" t="s">
        <v>425</v>
      </c>
      <c r="B67" s="451"/>
      <c r="C67" s="451"/>
      <c r="D67" s="451"/>
      <c r="E67" s="451"/>
      <c r="F67" s="451"/>
      <c r="G67" s="452"/>
      <c r="H67" s="35"/>
    </row>
    <row r="68" spans="1:8" ht="12.75" customHeight="1">
      <c r="A68" s="23" t="s">
        <v>138</v>
      </c>
      <c r="B68" s="23" t="s">
        <v>247</v>
      </c>
      <c r="C68" s="457" t="s">
        <v>255</v>
      </c>
      <c r="D68" s="406">
        <v>600</v>
      </c>
      <c r="E68" s="406">
        <v>60017</v>
      </c>
      <c r="F68" s="453" t="s">
        <v>242</v>
      </c>
      <c r="G68" s="33">
        <v>1500</v>
      </c>
      <c r="H68" s="33"/>
    </row>
    <row r="69" spans="1:8" ht="12.75">
      <c r="A69" s="23" t="s">
        <v>375</v>
      </c>
      <c r="B69" s="23" t="s">
        <v>392</v>
      </c>
      <c r="C69" s="458"/>
      <c r="D69" s="407"/>
      <c r="E69" s="407"/>
      <c r="F69" s="454"/>
      <c r="G69" s="33">
        <v>8144.49</v>
      </c>
      <c r="H69" s="33"/>
    </row>
    <row r="70" spans="1:8" ht="12.75">
      <c r="A70" s="23" t="s">
        <v>140</v>
      </c>
      <c r="B70" s="23" t="s">
        <v>426</v>
      </c>
      <c r="C70" s="458"/>
      <c r="D70" s="35">
        <v>754</v>
      </c>
      <c r="E70" s="35">
        <v>75412</v>
      </c>
      <c r="F70" s="454"/>
      <c r="G70" s="33">
        <v>1800</v>
      </c>
      <c r="H70" s="33">
        <v>361.22</v>
      </c>
    </row>
    <row r="71" spans="1:8" ht="12.75">
      <c r="A71" s="23" t="s">
        <v>141</v>
      </c>
      <c r="B71" s="23" t="s">
        <v>427</v>
      </c>
      <c r="C71" s="458"/>
      <c r="D71" s="35">
        <v>900</v>
      </c>
      <c r="E71" s="35">
        <v>90004</v>
      </c>
      <c r="F71" s="454"/>
      <c r="G71" s="33">
        <v>400</v>
      </c>
      <c r="H71" s="33">
        <v>81.54</v>
      </c>
    </row>
    <row r="72" spans="1:8" ht="12.75">
      <c r="A72" s="23" t="s">
        <v>142</v>
      </c>
      <c r="B72" s="23" t="s">
        <v>401</v>
      </c>
      <c r="C72" s="458"/>
      <c r="D72" s="35">
        <v>926</v>
      </c>
      <c r="E72" s="35">
        <v>92601</v>
      </c>
      <c r="F72" s="454"/>
      <c r="G72" s="33">
        <v>300</v>
      </c>
      <c r="H72" s="33">
        <v>251.74</v>
      </c>
    </row>
    <row r="73" spans="1:8" ht="12.75">
      <c r="A73" s="23"/>
      <c r="B73" s="23"/>
      <c r="C73" s="458"/>
      <c r="D73" s="402">
        <v>926</v>
      </c>
      <c r="E73" s="402">
        <v>92695</v>
      </c>
      <c r="F73" s="455"/>
      <c r="G73" s="33">
        <v>1000</v>
      </c>
      <c r="H73" s="33"/>
    </row>
    <row r="74" spans="1:8" ht="12.75">
      <c r="A74" s="23" t="s">
        <v>143</v>
      </c>
      <c r="B74" s="23" t="s">
        <v>428</v>
      </c>
      <c r="C74" s="459"/>
      <c r="D74" s="404"/>
      <c r="E74" s="404"/>
      <c r="F74" s="208" t="s">
        <v>373</v>
      </c>
      <c r="G74" s="33">
        <v>6000</v>
      </c>
      <c r="H74" s="33"/>
    </row>
    <row r="75" spans="1:8" ht="12.75">
      <c r="A75" s="450" t="s">
        <v>124</v>
      </c>
      <c r="B75" s="451"/>
      <c r="C75" s="451"/>
      <c r="D75" s="451"/>
      <c r="E75" s="451"/>
      <c r="F75" s="452"/>
      <c r="G75" s="33">
        <f>SUM(G68:G74)</f>
        <v>19144.489999999998</v>
      </c>
      <c r="H75" s="33">
        <f>SUM(H68:H74)</f>
        <v>694.5</v>
      </c>
    </row>
    <row r="76" spans="1:8" ht="12.75">
      <c r="A76" s="450" t="s">
        <v>429</v>
      </c>
      <c r="B76" s="451"/>
      <c r="C76" s="451"/>
      <c r="D76" s="451"/>
      <c r="E76" s="451"/>
      <c r="F76" s="451"/>
      <c r="G76" s="452"/>
      <c r="H76" s="35"/>
    </row>
    <row r="77" spans="1:8" ht="12.75">
      <c r="A77" s="23" t="s">
        <v>138</v>
      </c>
      <c r="B77" s="23" t="s">
        <v>392</v>
      </c>
      <c r="C77" s="457" t="s">
        <v>255</v>
      </c>
      <c r="D77" s="406">
        <v>600</v>
      </c>
      <c r="E77" s="406">
        <v>60017</v>
      </c>
      <c r="F77" s="453" t="s">
        <v>242</v>
      </c>
      <c r="G77" s="33">
        <v>8000</v>
      </c>
      <c r="H77" s="33"/>
    </row>
    <row r="78" spans="1:8" ht="12.75">
      <c r="A78" s="23" t="s">
        <v>139</v>
      </c>
      <c r="B78" s="23" t="s">
        <v>430</v>
      </c>
      <c r="C78" s="458"/>
      <c r="D78" s="407"/>
      <c r="E78" s="407"/>
      <c r="F78" s="454"/>
      <c r="G78" s="33">
        <v>15000</v>
      </c>
      <c r="H78" s="33"/>
    </row>
    <row r="79" spans="1:8" ht="38.25">
      <c r="A79" s="23" t="s">
        <v>140</v>
      </c>
      <c r="B79" s="32" t="s">
        <v>405</v>
      </c>
      <c r="C79" s="458"/>
      <c r="D79" s="35">
        <v>900</v>
      </c>
      <c r="E79" s="35">
        <v>90003</v>
      </c>
      <c r="F79" s="454"/>
      <c r="G79" s="33">
        <v>500</v>
      </c>
      <c r="H79" s="33"/>
    </row>
    <row r="80" spans="1:8" ht="12.75">
      <c r="A80" s="23" t="s">
        <v>141</v>
      </c>
      <c r="B80" s="23" t="s">
        <v>401</v>
      </c>
      <c r="C80" s="459"/>
      <c r="D80" s="35">
        <v>926</v>
      </c>
      <c r="E80" s="35">
        <v>92601</v>
      </c>
      <c r="F80" s="455"/>
      <c r="G80" s="33">
        <v>224.86</v>
      </c>
      <c r="H80" s="33">
        <v>213.03</v>
      </c>
    </row>
    <row r="81" spans="1:8" ht="12.75">
      <c r="A81" s="450" t="s">
        <v>124</v>
      </c>
      <c r="B81" s="451"/>
      <c r="C81" s="451"/>
      <c r="D81" s="451"/>
      <c r="E81" s="451"/>
      <c r="F81" s="452"/>
      <c r="G81" s="33">
        <f>SUM(G77:G80)</f>
        <v>23724.86</v>
      </c>
      <c r="H81" s="33">
        <f>SUM(H77:H80)</f>
        <v>213.03</v>
      </c>
    </row>
    <row r="82" spans="1:8" ht="12.75">
      <c r="A82" s="450" t="s">
        <v>431</v>
      </c>
      <c r="B82" s="451"/>
      <c r="C82" s="451"/>
      <c r="D82" s="451"/>
      <c r="E82" s="451"/>
      <c r="F82" s="451"/>
      <c r="G82" s="452"/>
      <c r="H82" s="35"/>
    </row>
    <row r="83" spans="1:8" ht="12.75">
      <c r="A83" s="23" t="s">
        <v>138</v>
      </c>
      <c r="B83" s="23" t="s">
        <v>392</v>
      </c>
      <c r="C83" s="457" t="s">
        <v>255</v>
      </c>
      <c r="D83" s="406">
        <v>600</v>
      </c>
      <c r="E83" s="406">
        <v>60017</v>
      </c>
      <c r="F83" s="453" t="s">
        <v>242</v>
      </c>
      <c r="G83" s="33">
        <v>6000</v>
      </c>
      <c r="H83" s="33"/>
    </row>
    <row r="84" spans="1:8" ht="12.75">
      <c r="A84" s="23" t="s">
        <v>375</v>
      </c>
      <c r="B84" s="23" t="s">
        <v>432</v>
      </c>
      <c r="C84" s="458"/>
      <c r="D84" s="407"/>
      <c r="E84" s="407"/>
      <c r="F84" s="454"/>
      <c r="G84" s="33">
        <v>3000</v>
      </c>
      <c r="H84" s="33"/>
    </row>
    <row r="85" spans="1:8" ht="12.75">
      <c r="A85" s="23" t="s">
        <v>140</v>
      </c>
      <c r="B85" s="23" t="s">
        <v>433</v>
      </c>
      <c r="C85" s="458"/>
      <c r="D85" s="35">
        <v>921</v>
      </c>
      <c r="E85" s="35">
        <v>92109</v>
      </c>
      <c r="F85" s="454"/>
      <c r="G85" s="33">
        <v>1000</v>
      </c>
      <c r="H85" s="33">
        <v>418</v>
      </c>
    </row>
    <row r="86" spans="1:8" ht="12.75">
      <c r="A86" s="23" t="s">
        <v>141</v>
      </c>
      <c r="B86" s="23" t="s">
        <v>434</v>
      </c>
      <c r="C86" s="458"/>
      <c r="D86" s="35">
        <v>926</v>
      </c>
      <c r="E86" s="35">
        <v>92601</v>
      </c>
      <c r="F86" s="455"/>
      <c r="G86" s="33">
        <v>921.97</v>
      </c>
      <c r="H86" s="33">
        <v>799.9</v>
      </c>
    </row>
    <row r="87" spans="1:8" ht="12.75">
      <c r="A87" s="23" t="s">
        <v>142</v>
      </c>
      <c r="B87" s="23" t="s">
        <v>435</v>
      </c>
      <c r="C87" s="459"/>
      <c r="D87" s="35">
        <v>600</v>
      </c>
      <c r="E87" s="35">
        <v>60095</v>
      </c>
      <c r="F87" s="23" t="s">
        <v>373</v>
      </c>
      <c r="G87" s="33">
        <v>4000</v>
      </c>
      <c r="H87" s="33"/>
    </row>
    <row r="88" spans="1:8" ht="12.75">
      <c r="A88" s="450" t="s">
        <v>124</v>
      </c>
      <c r="B88" s="451"/>
      <c r="C88" s="451"/>
      <c r="D88" s="451"/>
      <c r="E88" s="451"/>
      <c r="F88" s="452"/>
      <c r="G88" s="33">
        <f>SUM(G82:G87)</f>
        <v>14921.97</v>
      </c>
      <c r="H88" s="33">
        <f>SUM(H82:H87)</f>
        <v>1217.9</v>
      </c>
    </row>
    <row r="89" spans="1:8" ht="12.75">
      <c r="A89" s="450" t="s">
        <v>436</v>
      </c>
      <c r="B89" s="451"/>
      <c r="C89" s="451"/>
      <c r="D89" s="451"/>
      <c r="E89" s="451"/>
      <c r="F89" s="451"/>
      <c r="G89" s="452"/>
      <c r="H89" s="35"/>
    </row>
    <row r="90" spans="1:8" ht="12.75">
      <c r="A90" s="23" t="s">
        <v>138</v>
      </c>
      <c r="B90" s="23" t="s">
        <v>437</v>
      </c>
      <c r="C90" s="457" t="s">
        <v>255</v>
      </c>
      <c r="D90" s="406">
        <v>600</v>
      </c>
      <c r="E90" s="406">
        <v>60017</v>
      </c>
      <c r="F90" s="399" t="s">
        <v>242</v>
      </c>
      <c r="G90" s="33">
        <v>1500</v>
      </c>
      <c r="H90" s="33"/>
    </row>
    <row r="91" spans="1:8" ht="12.75">
      <c r="A91" s="23" t="s">
        <v>139</v>
      </c>
      <c r="B91" s="23" t="s">
        <v>241</v>
      </c>
      <c r="C91" s="458"/>
      <c r="D91" s="407"/>
      <c r="E91" s="407"/>
      <c r="F91" s="401"/>
      <c r="G91" s="33">
        <v>6734.25</v>
      </c>
      <c r="H91" s="33">
        <v>4623.57</v>
      </c>
    </row>
    <row r="92" spans="1:8" ht="38.25">
      <c r="A92" s="23" t="s">
        <v>140</v>
      </c>
      <c r="B92" s="32" t="s">
        <v>438</v>
      </c>
      <c r="C92" s="459"/>
      <c r="D92" s="35">
        <v>921</v>
      </c>
      <c r="E92" s="35">
        <v>92109</v>
      </c>
      <c r="F92" s="208" t="s">
        <v>373</v>
      </c>
      <c r="G92" s="33">
        <v>2000</v>
      </c>
      <c r="H92" s="33"/>
    </row>
    <row r="93" spans="1:8" ht="12.75">
      <c r="A93" s="450" t="s">
        <v>124</v>
      </c>
      <c r="B93" s="451"/>
      <c r="C93" s="451"/>
      <c r="D93" s="451"/>
      <c r="E93" s="451"/>
      <c r="F93" s="452"/>
      <c r="G93" s="33">
        <f>SUM(G90:G92)</f>
        <v>10234.25</v>
      </c>
      <c r="H93" s="33">
        <f>SUM(H90:H92)</f>
        <v>4623.57</v>
      </c>
    </row>
    <row r="94" spans="1:8" ht="12.75">
      <c r="A94" s="450" t="s">
        <v>439</v>
      </c>
      <c r="B94" s="451"/>
      <c r="C94" s="451"/>
      <c r="D94" s="451"/>
      <c r="E94" s="451"/>
      <c r="F94" s="451"/>
      <c r="G94" s="452"/>
      <c r="H94" s="35"/>
    </row>
    <row r="95" spans="1:8" ht="12.75">
      <c r="A95" s="23" t="s">
        <v>138</v>
      </c>
      <c r="B95" s="23" t="s">
        <v>241</v>
      </c>
      <c r="C95" s="457" t="s">
        <v>255</v>
      </c>
      <c r="D95" s="406">
        <v>600</v>
      </c>
      <c r="E95" s="406">
        <v>60017</v>
      </c>
      <c r="F95" s="453" t="s">
        <v>242</v>
      </c>
      <c r="G95" s="33">
        <v>5093.07</v>
      </c>
      <c r="H95" s="33">
        <v>4686.3</v>
      </c>
    </row>
    <row r="96" spans="1:8" ht="12.75">
      <c r="A96" s="23" t="s">
        <v>139</v>
      </c>
      <c r="B96" s="23" t="s">
        <v>398</v>
      </c>
      <c r="C96" s="458"/>
      <c r="D96" s="456"/>
      <c r="E96" s="456"/>
      <c r="F96" s="454"/>
      <c r="G96" s="33">
        <v>2500</v>
      </c>
      <c r="H96" s="33">
        <v>1968</v>
      </c>
    </row>
    <row r="97" spans="1:8" ht="12.75">
      <c r="A97" s="23" t="s">
        <v>140</v>
      </c>
      <c r="B97" s="23" t="s">
        <v>440</v>
      </c>
      <c r="C97" s="458"/>
      <c r="D97" s="456"/>
      <c r="E97" s="456"/>
      <c r="F97" s="454"/>
      <c r="G97" s="33">
        <v>2100</v>
      </c>
      <c r="H97" s="33"/>
    </row>
    <row r="98" spans="1:8" ht="12.75">
      <c r="A98" s="23" t="s">
        <v>141</v>
      </c>
      <c r="B98" s="23" t="s">
        <v>441</v>
      </c>
      <c r="C98" s="458"/>
      <c r="D98" s="407"/>
      <c r="E98" s="407"/>
      <c r="F98" s="454"/>
      <c r="G98" s="33">
        <v>500</v>
      </c>
      <c r="H98" s="33"/>
    </row>
    <row r="99" spans="1:8" ht="12.75">
      <c r="A99" s="23" t="s">
        <v>142</v>
      </c>
      <c r="B99" s="23" t="s">
        <v>6</v>
      </c>
      <c r="C99" s="458"/>
      <c r="D99" s="35">
        <v>754</v>
      </c>
      <c r="E99" s="35">
        <v>75412</v>
      </c>
      <c r="F99" s="458"/>
      <c r="G99" s="33">
        <v>500</v>
      </c>
      <c r="H99" s="33"/>
    </row>
    <row r="100" spans="1:8" ht="12.75">
      <c r="A100" s="23" t="s">
        <v>143</v>
      </c>
      <c r="B100" s="23" t="s">
        <v>442</v>
      </c>
      <c r="C100" s="459"/>
      <c r="D100" s="35">
        <v>926</v>
      </c>
      <c r="E100" s="35">
        <v>92601</v>
      </c>
      <c r="F100" s="459"/>
      <c r="G100" s="33">
        <v>400</v>
      </c>
      <c r="H100" s="33"/>
    </row>
    <row r="101" spans="1:8" ht="12.75">
      <c r="A101" s="450" t="s">
        <v>124</v>
      </c>
      <c r="B101" s="451"/>
      <c r="C101" s="451"/>
      <c r="D101" s="451"/>
      <c r="E101" s="451"/>
      <c r="F101" s="452"/>
      <c r="G101" s="33">
        <f>SUM(G95:G100)</f>
        <v>11093.07</v>
      </c>
      <c r="H101" s="33">
        <f>SUM(H95:H100)</f>
        <v>6654.3</v>
      </c>
    </row>
    <row r="102" spans="1:8" ht="12.75">
      <c r="A102" s="450" t="s">
        <v>443</v>
      </c>
      <c r="B102" s="451"/>
      <c r="C102" s="451"/>
      <c r="D102" s="451"/>
      <c r="E102" s="451"/>
      <c r="F102" s="451"/>
      <c r="G102" s="452"/>
      <c r="H102" s="35"/>
    </row>
    <row r="103" spans="1:8" ht="12.75">
      <c r="A103" s="23" t="s">
        <v>138</v>
      </c>
      <c r="B103" s="23" t="s">
        <v>241</v>
      </c>
      <c r="C103" s="457" t="s">
        <v>255</v>
      </c>
      <c r="D103" s="35">
        <v>600</v>
      </c>
      <c r="E103" s="35">
        <v>60017</v>
      </c>
      <c r="F103" s="399" t="s">
        <v>242</v>
      </c>
      <c r="G103" s="33">
        <v>8000</v>
      </c>
      <c r="H103" s="33">
        <v>6642</v>
      </c>
    </row>
    <row r="104" spans="1:8" ht="12.75">
      <c r="A104" s="23" t="s">
        <v>139</v>
      </c>
      <c r="B104" s="23" t="s">
        <v>433</v>
      </c>
      <c r="C104" s="458"/>
      <c r="D104" s="35">
        <v>921</v>
      </c>
      <c r="E104" s="35">
        <v>92109</v>
      </c>
      <c r="F104" s="400"/>
      <c r="G104" s="33">
        <v>1476.41</v>
      </c>
      <c r="H104" s="33">
        <v>315.48</v>
      </c>
    </row>
    <row r="105" spans="1:8" ht="12.75">
      <c r="A105" s="23" t="s">
        <v>140</v>
      </c>
      <c r="B105" s="23" t="s">
        <v>444</v>
      </c>
      <c r="C105" s="459"/>
      <c r="D105" s="35">
        <v>900</v>
      </c>
      <c r="E105" s="35">
        <v>90004</v>
      </c>
      <c r="F105" s="401"/>
      <c r="G105" s="33">
        <v>400</v>
      </c>
      <c r="H105" s="33"/>
    </row>
    <row r="106" spans="1:8" ht="12.75">
      <c r="A106" s="450" t="s">
        <v>124</v>
      </c>
      <c r="B106" s="451"/>
      <c r="C106" s="451"/>
      <c r="D106" s="451"/>
      <c r="E106" s="451"/>
      <c r="F106" s="452"/>
      <c r="G106" s="33">
        <f>SUM(G103:G105)</f>
        <v>9876.41</v>
      </c>
      <c r="H106" s="33">
        <f>SUM(H103:H105)</f>
        <v>6957.48</v>
      </c>
    </row>
    <row r="107" spans="1:8" ht="12.75">
      <c r="A107" s="450" t="s">
        <v>445</v>
      </c>
      <c r="B107" s="451"/>
      <c r="C107" s="451"/>
      <c r="D107" s="451"/>
      <c r="E107" s="451"/>
      <c r="F107" s="451"/>
      <c r="G107" s="452"/>
      <c r="H107" s="35"/>
    </row>
    <row r="108" spans="1:8" ht="12.75">
      <c r="A108" s="23" t="s">
        <v>138</v>
      </c>
      <c r="B108" s="23" t="s">
        <v>392</v>
      </c>
      <c r="C108" s="457" t="s">
        <v>255</v>
      </c>
      <c r="D108" s="406">
        <v>600</v>
      </c>
      <c r="E108" s="406">
        <v>60017</v>
      </c>
      <c r="F108" s="453" t="s">
        <v>242</v>
      </c>
      <c r="G108" s="33">
        <v>18526.77</v>
      </c>
      <c r="H108" s="33"/>
    </row>
    <row r="109" spans="1:8" ht="12.75">
      <c r="A109" s="23" t="s">
        <v>139</v>
      </c>
      <c r="B109" s="23" t="s">
        <v>398</v>
      </c>
      <c r="C109" s="458"/>
      <c r="D109" s="456"/>
      <c r="E109" s="456"/>
      <c r="F109" s="454"/>
      <c r="G109" s="33">
        <v>5000</v>
      </c>
      <c r="H109" s="33"/>
    </row>
    <row r="110" spans="1:8" ht="12.75">
      <c r="A110" s="23" t="s">
        <v>140</v>
      </c>
      <c r="B110" s="23" t="s">
        <v>446</v>
      </c>
      <c r="C110" s="458"/>
      <c r="D110" s="456"/>
      <c r="E110" s="456"/>
      <c r="F110" s="454"/>
      <c r="G110" s="33">
        <v>4000</v>
      </c>
      <c r="H110" s="33">
        <v>0</v>
      </c>
    </row>
    <row r="111" spans="1:8" ht="12.75">
      <c r="A111" s="23" t="s">
        <v>141</v>
      </c>
      <c r="B111" s="23" t="s">
        <v>447</v>
      </c>
      <c r="C111" s="458"/>
      <c r="D111" s="407"/>
      <c r="E111" s="407"/>
      <c r="F111" s="454"/>
      <c r="G111" s="33">
        <v>500</v>
      </c>
      <c r="H111" s="33"/>
    </row>
    <row r="112" spans="1:8" ht="12.75">
      <c r="A112" s="23" t="s">
        <v>142</v>
      </c>
      <c r="B112" s="23" t="s">
        <v>5</v>
      </c>
      <c r="C112" s="459"/>
      <c r="D112" s="35">
        <v>754</v>
      </c>
      <c r="E112" s="35">
        <v>75412</v>
      </c>
      <c r="F112" s="459"/>
      <c r="G112" s="33">
        <v>4000</v>
      </c>
      <c r="H112" s="33">
        <v>1643.89</v>
      </c>
    </row>
    <row r="113" spans="1:8" ht="12.75">
      <c r="A113" s="450" t="s">
        <v>124</v>
      </c>
      <c r="B113" s="451"/>
      <c r="C113" s="451"/>
      <c r="D113" s="451"/>
      <c r="E113" s="451"/>
      <c r="F113" s="452"/>
      <c r="G113" s="33">
        <f>SUM(G108:G112)</f>
        <v>32026.77</v>
      </c>
      <c r="H113" s="33">
        <f>SUM(H108:H112)</f>
        <v>1643.89</v>
      </c>
    </row>
    <row r="114" spans="1:8" ht="12.75">
      <c r="A114" s="450" t="s">
        <v>448</v>
      </c>
      <c r="B114" s="451"/>
      <c r="C114" s="451"/>
      <c r="D114" s="451"/>
      <c r="E114" s="451"/>
      <c r="F114" s="451"/>
      <c r="G114" s="452"/>
      <c r="H114" s="35"/>
    </row>
    <row r="115" spans="1:8" ht="12.75">
      <c r="A115" s="23" t="s">
        <v>138</v>
      </c>
      <c r="B115" s="23" t="s">
        <v>241</v>
      </c>
      <c r="C115" s="457" t="s">
        <v>255</v>
      </c>
      <c r="D115" s="35">
        <v>600</v>
      </c>
      <c r="E115" s="35">
        <v>60017</v>
      </c>
      <c r="F115" s="399" t="s">
        <v>242</v>
      </c>
      <c r="G115" s="33">
        <v>11500</v>
      </c>
      <c r="H115" s="33"/>
    </row>
    <row r="116" spans="1:8" ht="12.75">
      <c r="A116" s="23" t="s">
        <v>139</v>
      </c>
      <c r="B116" s="23" t="s">
        <v>407</v>
      </c>
      <c r="C116" s="459"/>
      <c r="D116" s="35">
        <v>900</v>
      </c>
      <c r="E116" s="35">
        <v>90003</v>
      </c>
      <c r="F116" s="401"/>
      <c r="G116" s="33">
        <v>809.73</v>
      </c>
      <c r="H116" s="33">
        <v>204.3</v>
      </c>
    </row>
    <row r="117" spans="1:8" ht="12.75">
      <c r="A117" s="450" t="s">
        <v>124</v>
      </c>
      <c r="B117" s="451"/>
      <c r="C117" s="451"/>
      <c r="D117" s="451"/>
      <c r="E117" s="451"/>
      <c r="F117" s="452"/>
      <c r="G117" s="33">
        <f>SUM(G115:G116)</f>
        <v>12309.73</v>
      </c>
      <c r="H117" s="33">
        <f>SUM(H115:H116)</f>
        <v>204.3</v>
      </c>
    </row>
    <row r="118" spans="1:8" ht="12.75">
      <c r="A118" s="450" t="s">
        <v>449</v>
      </c>
      <c r="B118" s="451"/>
      <c r="C118" s="451"/>
      <c r="D118" s="451"/>
      <c r="E118" s="451"/>
      <c r="F118" s="451"/>
      <c r="G118" s="452"/>
      <c r="H118" s="35"/>
    </row>
    <row r="119" spans="1:8" ht="12.75">
      <c r="A119" s="23" t="s">
        <v>138</v>
      </c>
      <c r="B119" s="23" t="s">
        <v>450</v>
      </c>
      <c r="C119" s="457" t="s">
        <v>255</v>
      </c>
      <c r="D119" s="406">
        <v>600</v>
      </c>
      <c r="E119" s="406">
        <v>60017</v>
      </c>
      <c r="F119" s="399" t="s">
        <v>242</v>
      </c>
      <c r="G119" s="33">
        <v>9800</v>
      </c>
      <c r="H119" s="33">
        <v>7878.15</v>
      </c>
    </row>
    <row r="120" spans="1:8" ht="12.75">
      <c r="A120" s="23" t="s">
        <v>139</v>
      </c>
      <c r="B120" s="23" t="s">
        <v>398</v>
      </c>
      <c r="C120" s="458"/>
      <c r="D120" s="407"/>
      <c r="E120" s="407"/>
      <c r="F120" s="400"/>
      <c r="G120" s="33">
        <v>200</v>
      </c>
      <c r="H120" s="33"/>
    </row>
    <row r="121" spans="1:8" ht="12.75">
      <c r="A121" s="23" t="s">
        <v>140</v>
      </c>
      <c r="B121" s="23" t="s">
        <v>451</v>
      </c>
      <c r="C121" s="458"/>
      <c r="D121" s="35">
        <v>900</v>
      </c>
      <c r="E121" s="35">
        <v>90004</v>
      </c>
      <c r="F121" s="400"/>
      <c r="G121" s="33">
        <v>669.53</v>
      </c>
      <c r="H121" s="33">
        <v>588.52</v>
      </c>
    </row>
    <row r="122" spans="1:8" ht="12.75">
      <c r="A122" s="23" t="s">
        <v>141</v>
      </c>
      <c r="B122" s="23" t="s">
        <v>433</v>
      </c>
      <c r="C122" s="459"/>
      <c r="D122" s="35">
        <v>921</v>
      </c>
      <c r="E122" s="35">
        <v>92109</v>
      </c>
      <c r="F122" s="401"/>
      <c r="G122" s="33">
        <v>3000</v>
      </c>
      <c r="H122" s="33">
        <v>907.15</v>
      </c>
    </row>
    <row r="123" spans="1:8" ht="12.75">
      <c r="A123" s="450" t="s">
        <v>124</v>
      </c>
      <c r="B123" s="451"/>
      <c r="C123" s="451"/>
      <c r="D123" s="451"/>
      <c r="E123" s="451"/>
      <c r="F123" s="452"/>
      <c r="G123" s="33">
        <f>SUM(G119:G122)</f>
        <v>13669.53</v>
      </c>
      <c r="H123" s="33">
        <f>SUM(H119:H122)</f>
        <v>9373.82</v>
      </c>
    </row>
    <row r="124" spans="1:8" ht="12.75">
      <c r="A124" s="450" t="s">
        <v>452</v>
      </c>
      <c r="B124" s="451"/>
      <c r="C124" s="451"/>
      <c r="D124" s="451"/>
      <c r="E124" s="451"/>
      <c r="F124" s="451"/>
      <c r="G124" s="452"/>
      <c r="H124" s="35"/>
    </row>
    <row r="125" spans="1:8" ht="12.75">
      <c r="A125" s="23" t="s">
        <v>138</v>
      </c>
      <c r="B125" s="23" t="s">
        <v>392</v>
      </c>
      <c r="C125" s="457" t="s">
        <v>255</v>
      </c>
      <c r="D125" s="406">
        <v>600</v>
      </c>
      <c r="E125" s="406">
        <v>60017</v>
      </c>
      <c r="F125" s="399" t="s">
        <v>242</v>
      </c>
      <c r="G125" s="33">
        <v>6733.28</v>
      </c>
      <c r="H125" s="33"/>
    </row>
    <row r="126" spans="1:8" ht="12.75">
      <c r="A126" s="23" t="s">
        <v>139</v>
      </c>
      <c r="B126" s="23" t="s">
        <v>398</v>
      </c>
      <c r="C126" s="458"/>
      <c r="D126" s="407"/>
      <c r="E126" s="407"/>
      <c r="F126" s="400"/>
      <c r="G126" s="33">
        <v>1000</v>
      </c>
      <c r="H126" s="33"/>
    </row>
    <row r="127" spans="1:8" ht="12.75">
      <c r="A127" s="23" t="s">
        <v>140</v>
      </c>
      <c r="B127" s="23" t="s">
        <v>453</v>
      </c>
      <c r="C127" s="459"/>
      <c r="D127" s="35">
        <v>921</v>
      </c>
      <c r="E127" s="35">
        <v>92120</v>
      </c>
      <c r="F127" s="401"/>
      <c r="G127" s="33">
        <v>2000</v>
      </c>
      <c r="H127" s="33"/>
    </row>
    <row r="128" spans="1:8" ht="12.75">
      <c r="A128" s="450" t="s">
        <v>124</v>
      </c>
      <c r="B128" s="451"/>
      <c r="C128" s="451"/>
      <c r="D128" s="451"/>
      <c r="E128" s="451"/>
      <c r="F128" s="452"/>
      <c r="G128" s="33">
        <f>SUM(G125:G127)</f>
        <v>9733.279999999999</v>
      </c>
      <c r="H128" s="33">
        <f>SUM(H125:H127)</f>
        <v>0</v>
      </c>
    </row>
    <row r="129" spans="1:8" ht="12.75">
      <c r="A129" s="460" t="s">
        <v>127</v>
      </c>
      <c r="B129" s="461"/>
      <c r="C129" s="461"/>
      <c r="D129" s="461"/>
      <c r="E129" s="461"/>
      <c r="F129" s="462"/>
      <c r="G129" s="33">
        <f>SUM(G17,G25,G30,G35,G41,G49,G55,G59,G66,G75,G81,G88,G93,G101,G106,G113,G117,G123,G128)</f>
        <v>318406.92000000004</v>
      </c>
      <c r="H129" s="33">
        <f>SUM(H17,H25,H30,H35,H41,H49,H55,H59,H66,H75,H81,H88,H93,H101,H106,H113,H117,H123,H128)</f>
        <v>65726.38</v>
      </c>
    </row>
  </sheetData>
  <mergeCells count="117">
    <mergeCell ref="A128:F128"/>
    <mergeCell ref="A129:F129"/>
    <mergeCell ref="G8:H8"/>
    <mergeCell ref="F8:F9"/>
    <mergeCell ref="E8:E9"/>
    <mergeCell ref="D8:D9"/>
    <mergeCell ref="C8:C9"/>
    <mergeCell ref="B8:B9"/>
    <mergeCell ref="A8:A9"/>
    <mergeCell ref="A123:F123"/>
    <mergeCell ref="A124:G124"/>
    <mergeCell ref="C125:C127"/>
    <mergeCell ref="D125:D126"/>
    <mergeCell ref="E125:E126"/>
    <mergeCell ref="F125:F127"/>
    <mergeCell ref="A117:F117"/>
    <mergeCell ref="A118:G118"/>
    <mergeCell ref="C119:C122"/>
    <mergeCell ref="D119:D120"/>
    <mergeCell ref="E119:E120"/>
    <mergeCell ref="F119:F122"/>
    <mergeCell ref="A113:F113"/>
    <mergeCell ref="A114:G114"/>
    <mergeCell ref="C115:C116"/>
    <mergeCell ref="F115:F116"/>
    <mergeCell ref="A106:F106"/>
    <mergeCell ref="A107:G107"/>
    <mergeCell ref="C108:C112"/>
    <mergeCell ref="D108:D111"/>
    <mergeCell ref="E108:E111"/>
    <mergeCell ref="F108:F112"/>
    <mergeCell ref="A101:F101"/>
    <mergeCell ref="A102:G102"/>
    <mergeCell ref="C103:C105"/>
    <mergeCell ref="F103:F105"/>
    <mergeCell ref="A93:F93"/>
    <mergeCell ref="A94:G94"/>
    <mergeCell ref="C95:C100"/>
    <mergeCell ref="D95:D98"/>
    <mergeCell ref="E95:E98"/>
    <mergeCell ref="F95:F100"/>
    <mergeCell ref="A88:F88"/>
    <mergeCell ref="A89:G89"/>
    <mergeCell ref="C90:C92"/>
    <mergeCell ref="D90:D91"/>
    <mergeCell ref="E90:E91"/>
    <mergeCell ref="F90:F91"/>
    <mergeCell ref="A81:F81"/>
    <mergeCell ref="A82:G82"/>
    <mergeCell ref="C83:C87"/>
    <mergeCell ref="D83:D84"/>
    <mergeCell ref="E83:E84"/>
    <mergeCell ref="F83:F86"/>
    <mergeCell ref="A75:F75"/>
    <mergeCell ref="A76:G76"/>
    <mergeCell ref="C77:C80"/>
    <mergeCell ref="D77:D78"/>
    <mergeCell ref="E77:E78"/>
    <mergeCell ref="F77:F80"/>
    <mergeCell ref="A66:F66"/>
    <mergeCell ref="A67:G67"/>
    <mergeCell ref="C68:C74"/>
    <mergeCell ref="D68:D69"/>
    <mergeCell ref="E68:E69"/>
    <mergeCell ref="F68:F73"/>
    <mergeCell ref="D73:D74"/>
    <mergeCell ref="E73:E74"/>
    <mergeCell ref="A59:F59"/>
    <mergeCell ref="A60:G60"/>
    <mergeCell ref="C61:C65"/>
    <mergeCell ref="D61:D62"/>
    <mergeCell ref="E61:E62"/>
    <mergeCell ref="F61:F65"/>
    <mergeCell ref="D63:D64"/>
    <mergeCell ref="A55:F55"/>
    <mergeCell ref="A56:G56"/>
    <mergeCell ref="C57:C58"/>
    <mergeCell ref="F57:F58"/>
    <mergeCell ref="A49:F49"/>
    <mergeCell ref="A50:G50"/>
    <mergeCell ref="C51:C54"/>
    <mergeCell ref="F51:F54"/>
    <mergeCell ref="D52:D54"/>
    <mergeCell ref="A41:F41"/>
    <mergeCell ref="A42:G42"/>
    <mergeCell ref="C43:C48"/>
    <mergeCell ref="D43:D45"/>
    <mergeCell ref="E43:E45"/>
    <mergeCell ref="F43:F48"/>
    <mergeCell ref="A35:F35"/>
    <mergeCell ref="A36:G36"/>
    <mergeCell ref="C37:C40"/>
    <mergeCell ref="D37:D38"/>
    <mergeCell ref="E37:E38"/>
    <mergeCell ref="F37:F40"/>
    <mergeCell ref="A30:F30"/>
    <mergeCell ref="A31:G31"/>
    <mergeCell ref="C32:C34"/>
    <mergeCell ref="F32:F33"/>
    <mergeCell ref="A26:G26"/>
    <mergeCell ref="C27:C29"/>
    <mergeCell ref="D27:D29"/>
    <mergeCell ref="E27:E28"/>
    <mergeCell ref="F27:F29"/>
    <mergeCell ref="A17:F17"/>
    <mergeCell ref="A18:G18"/>
    <mergeCell ref="C19:C24"/>
    <mergeCell ref="D19:D20"/>
    <mergeCell ref="E19:E20"/>
    <mergeCell ref="F19:F23"/>
    <mergeCell ref="D23:D24"/>
    <mergeCell ref="A5:G5"/>
    <mergeCell ref="A11:G11"/>
    <mergeCell ref="C12:C16"/>
    <mergeCell ref="D12:D15"/>
    <mergeCell ref="E12:E15"/>
    <mergeCell ref="F12:F16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G14" sqref="G14"/>
    </sheetView>
  </sheetViews>
  <sheetFormatPr defaultColWidth="9.00390625" defaultRowHeight="12.75"/>
  <cols>
    <col min="2" max="2" width="24.375" style="0" customWidth="1"/>
    <col min="3" max="3" width="21.375" style="0" customWidth="1"/>
  </cols>
  <sheetData>
    <row r="3" spans="1:8" ht="66.75" customHeight="1">
      <c r="A3" s="463" t="s">
        <v>544</v>
      </c>
      <c r="B3" s="463"/>
      <c r="C3" s="463"/>
      <c r="D3" s="463"/>
      <c r="E3" s="463"/>
      <c r="F3" s="463"/>
      <c r="G3" s="463"/>
      <c r="H3" s="463"/>
    </row>
    <row r="5" spans="1:5" ht="12.75">
      <c r="A5" s="464" t="s">
        <v>32</v>
      </c>
      <c r="B5" s="464"/>
      <c r="C5" s="464"/>
      <c r="D5" s="464"/>
      <c r="E5" s="464"/>
    </row>
    <row r="6" spans="1:4" ht="12.75">
      <c r="A6" s="1"/>
      <c r="B6" s="1"/>
      <c r="C6" s="1"/>
      <c r="D6" s="1"/>
    </row>
    <row r="7" spans="1:4" ht="13.5" thickBot="1">
      <c r="A7" s="1"/>
      <c r="B7" s="1"/>
      <c r="C7" s="1" t="s">
        <v>151</v>
      </c>
      <c r="D7" s="1"/>
    </row>
    <row r="8" spans="1:4" ht="13.5" thickTop="1">
      <c r="A8" s="2" t="s">
        <v>152</v>
      </c>
      <c r="B8" s="3" t="s">
        <v>285</v>
      </c>
      <c r="C8" s="3" t="s">
        <v>286</v>
      </c>
      <c r="D8" s="4" t="s">
        <v>287</v>
      </c>
    </row>
    <row r="9" spans="1:4" ht="12.75">
      <c r="A9" s="5" t="s">
        <v>153</v>
      </c>
      <c r="B9" s="6" t="s">
        <v>154</v>
      </c>
      <c r="C9" s="7" t="s">
        <v>155</v>
      </c>
      <c r="D9" s="8"/>
    </row>
    <row r="10" spans="1:4" ht="12.75">
      <c r="A10" s="9"/>
      <c r="B10" s="10">
        <v>25005085.78</v>
      </c>
      <c r="C10" s="10">
        <v>10470598.24</v>
      </c>
      <c r="D10" s="11">
        <f>SUM(C10/B10*100)</f>
        <v>41.87387450746029</v>
      </c>
    </row>
    <row r="11" spans="1:4" ht="12.75">
      <c r="A11" s="5" t="s">
        <v>156</v>
      </c>
      <c r="B11" s="6" t="s">
        <v>157</v>
      </c>
      <c r="C11" s="12" t="s">
        <v>155</v>
      </c>
      <c r="D11" s="13"/>
    </row>
    <row r="12" spans="1:4" ht="12.75">
      <c r="A12" s="9"/>
      <c r="B12" s="10">
        <v>24889965.42</v>
      </c>
      <c r="C12" s="10">
        <v>9831919.75</v>
      </c>
      <c r="D12" s="11">
        <f>SUM(C12/B12*100)</f>
        <v>39.501540416362694</v>
      </c>
    </row>
    <row r="13" spans="1:4" ht="12.75">
      <c r="A13" s="5" t="s">
        <v>158</v>
      </c>
      <c r="B13" s="14" t="s">
        <v>159</v>
      </c>
      <c r="C13" s="14" t="s">
        <v>160</v>
      </c>
      <c r="D13" s="8"/>
    </row>
    <row r="14" spans="1:4" ht="13.5" thickBot="1">
      <c r="A14" s="15"/>
      <c r="B14" s="16">
        <f>SUM(B10-B12)</f>
        <v>115120.3599999994</v>
      </c>
      <c r="C14" s="16">
        <f>SUM(C10-C12)</f>
        <v>638678.4900000002</v>
      </c>
      <c r="D14" s="17"/>
    </row>
    <row r="15" spans="1:4" ht="13.5" thickTop="1">
      <c r="A15" s="18"/>
      <c r="B15" s="19"/>
      <c r="C15" s="19"/>
      <c r="D15" s="18"/>
    </row>
    <row r="16" spans="1:5" ht="12.75">
      <c r="A16" s="1" t="s">
        <v>170</v>
      </c>
      <c r="B16" s="1"/>
      <c r="C16" s="1"/>
      <c r="D16" s="1"/>
      <c r="E16" s="1"/>
    </row>
    <row r="17" spans="1:2" ht="12.75">
      <c r="A17" s="1" t="s">
        <v>171</v>
      </c>
      <c r="B17" s="1"/>
    </row>
    <row r="18" spans="1:6" ht="12.75">
      <c r="A18" s="20" t="s">
        <v>172</v>
      </c>
      <c r="B18" s="20"/>
      <c r="C18" s="21">
        <v>2973107.32</v>
      </c>
      <c r="D18" s="20"/>
      <c r="E18" s="20"/>
      <c r="F18" s="20"/>
    </row>
    <row r="19" spans="1:6" ht="12.75">
      <c r="A19" s="20" t="s">
        <v>173</v>
      </c>
      <c r="B19" s="20"/>
      <c r="C19" s="21">
        <v>409467.63</v>
      </c>
      <c r="D19" s="20"/>
      <c r="E19" s="20"/>
      <c r="F19" s="20"/>
    </row>
    <row r="20" spans="1:5" ht="12.75">
      <c r="A20" s="1" t="s">
        <v>174</v>
      </c>
      <c r="B20" s="1"/>
      <c r="C20" s="1"/>
      <c r="D20" s="1"/>
      <c r="E20" s="1"/>
    </row>
    <row r="21" ht="12.75">
      <c r="A21" s="1" t="s">
        <v>175</v>
      </c>
    </row>
    <row r="22" ht="12.75">
      <c r="A22" s="1" t="s">
        <v>176</v>
      </c>
    </row>
    <row r="23" ht="12.75">
      <c r="A23" s="1" t="s">
        <v>177</v>
      </c>
    </row>
    <row r="24" ht="12.75">
      <c r="A24" s="1" t="s">
        <v>178</v>
      </c>
    </row>
    <row r="26" spans="3:5" ht="12.75">
      <c r="C26" s="449" t="s">
        <v>179</v>
      </c>
      <c r="D26" s="449"/>
      <c r="E26" s="449"/>
    </row>
    <row r="27" spans="3:5" ht="12.75">
      <c r="C27" s="22"/>
      <c r="D27" s="22"/>
      <c r="E27" s="22"/>
    </row>
    <row r="28" spans="3:5" ht="12.75">
      <c r="C28" s="449" t="s">
        <v>180</v>
      </c>
      <c r="D28" s="449"/>
      <c r="E28" s="449"/>
    </row>
    <row r="31" spans="3:4" ht="12.75">
      <c r="C31" s="449" t="s">
        <v>31</v>
      </c>
      <c r="D31" s="449"/>
    </row>
  </sheetData>
  <mergeCells count="5">
    <mergeCell ref="C31:D31"/>
    <mergeCell ref="A3:H3"/>
    <mergeCell ref="A5:E5"/>
    <mergeCell ref="C26:E26"/>
    <mergeCell ref="C28:E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4.125" style="0" customWidth="1"/>
    <col min="2" max="2" width="45.25390625" style="0" customWidth="1"/>
    <col min="3" max="3" width="19.00390625" style="0" customWidth="1"/>
    <col min="4" max="4" width="10.875" style="0" customWidth="1"/>
    <col min="5" max="5" width="13.875" style="0" customWidth="1"/>
    <col min="6" max="6" width="14.125" style="0" customWidth="1"/>
    <col min="7" max="7" width="14.375" style="0" customWidth="1"/>
    <col min="9" max="9" width="10.125" style="0" bestFit="1" customWidth="1"/>
    <col min="10" max="10" width="13.625" style="0" customWidth="1"/>
    <col min="11" max="11" width="9.25390625" style="0" customWidth="1"/>
  </cols>
  <sheetData>
    <row r="1" spans="1:11" ht="15.75">
      <c r="A1" s="261" t="s">
        <v>531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ht="12.75">
      <c r="A2" s="278" t="s">
        <v>137</v>
      </c>
      <c r="B2" s="280" t="s">
        <v>483</v>
      </c>
      <c r="C2" s="280" t="s">
        <v>484</v>
      </c>
      <c r="D2" s="280" t="s">
        <v>485</v>
      </c>
      <c r="E2" s="282" t="s">
        <v>486</v>
      </c>
      <c r="F2" s="283"/>
      <c r="G2" s="282" t="s">
        <v>487</v>
      </c>
      <c r="H2" s="284"/>
      <c r="I2" s="284"/>
      <c r="J2" s="284"/>
      <c r="K2" s="285" t="s">
        <v>161</v>
      </c>
    </row>
    <row r="3" spans="1:11" ht="78.75" customHeight="1">
      <c r="A3" s="279"/>
      <c r="B3" s="281"/>
      <c r="C3" s="281"/>
      <c r="D3" s="281"/>
      <c r="E3" s="140" t="s">
        <v>166</v>
      </c>
      <c r="F3" s="141" t="s">
        <v>491</v>
      </c>
      <c r="G3" s="142" t="s">
        <v>488</v>
      </c>
      <c r="H3" s="142" t="s">
        <v>489</v>
      </c>
      <c r="I3" s="142" t="s">
        <v>490</v>
      </c>
      <c r="J3" s="143" t="s">
        <v>510</v>
      </c>
      <c r="K3" s="286"/>
    </row>
    <row r="4" spans="1:11" ht="32.25" customHeight="1">
      <c r="A4" s="263" t="s">
        <v>138</v>
      </c>
      <c r="B4" s="269" t="s">
        <v>542</v>
      </c>
      <c r="C4" s="273"/>
      <c r="D4" s="276">
        <v>60016</v>
      </c>
      <c r="E4" s="84">
        <v>25000000</v>
      </c>
      <c r="F4" s="85">
        <f aca="true" t="shared" si="0" ref="F4:F11">SUM(G4:J4)</f>
        <v>1000000</v>
      </c>
      <c r="G4" s="84">
        <v>150000</v>
      </c>
      <c r="H4" s="84">
        <v>0</v>
      </c>
      <c r="I4" s="84">
        <v>0</v>
      </c>
      <c r="J4" s="88">
        <v>850000</v>
      </c>
      <c r="K4" s="246" t="s">
        <v>255</v>
      </c>
    </row>
    <row r="5" spans="1:11" ht="27" customHeight="1">
      <c r="A5" s="263"/>
      <c r="B5" s="269"/>
      <c r="C5" s="274"/>
      <c r="D5" s="277"/>
      <c r="E5" s="84">
        <v>24840</v>
      </c>
      <c r="F5" s="85">
        <f t="shared" si="0"/>
        <v>9840</v>
      </c>
      <c r="G5" s="84">
        <v>9840</v>
      </c>
      <c r="H5" s="84"/>
      <c r="I5" s="84"/>
      <c r="J5" s="88"/>
      <c r="K5" s="247"/>
    </row>
    <row r="6" spans="1:11" ht="33.75" customHeight="1">
      <c r="A6" s="267" t="s">
        <v>139</v>
      </c>
      <c r="B6" s="300" t="s">
        <v>532</v>
      </c>
      <c r="C6" s="302"/>
      <c r="D6" s="276">
        <v>60016</v>
      </c>
      <c r="E6" s="84">
        <v>2412500</v>
      </c>
      <c r="F6" s="85">
        <f t="shared" si="0"/>
        <v>12500</v>
      </c>
      <c r="G6" s="84">
        <v>5000</v>
      </c>
      <c r="H6" s="84"/>
      <c r="I6" s="84"/>
      <c r="J6" s="88">
        <v>7500</v>
      </c>
      <c r="K6" s="246" t="s">
        <v>255</v>
      </c>
    </row>
    <row r="7" spans="1:11" ht="27" customHeight="1">
      <c r="A7" s="268"/>
      <c r="B7" s="301"/>
      <c r="C7" s="303"/>
      <c r="D7" s="304"/>
      <c r="E7" s="84">
        <v>3690</v>
      </c>
      <c r="F7" s="85">
        <f t="shared" si="0"/>
        <v>3690</v>
      </c>
      <c r="G7" s="84">
        <v>1446.85</v>
      </c>
      <c r="H7" s="84"/>
      <c r="I7" s="84"/>
      <c r="J7" s="88">
        <v>2243.15</v>
      </c>
      <c r="K7" s="247"/>
    </row>
    <row r="8" spans="1:11" ht="15.75" customHeight="1">
      <c r="A8" s="267" t="s">
        <v>140</v>
      </c>
      <c r="B8" s="289" t="s">
        <v>533</v>
      </c>
      <c r="C8" s="292"/>
      <c r="D8" s="276">
        <v>90005</v>
      </c>
      <c r="E8" s="84">
        <v>1898922.72</v>
      </c>
      <c r="F8" s="85">
        <f t="shared" si="0"/>
        <v>811261.55</v>
      </c>
      <c r="G8" s="84">
        <v>255230.24</v>
      </c>
      <c r="H8" s="84">
        <v>0</v>
      </c>
      <c r="I8" s="84">
        <v>0</v>
      </c>
      <c r="J8" s="88">
        <v>556031.31</v>
      </c>
      <c r="K8" s="246" t="s">
        <v>255</v>
      </c>
    </row>
    <row r="9" spans="1:11" ht="15.75">
      <c r="A9" s="287"/>
      <c r="B9" s="290"/>
      <c r="C9" s="293"/>
      <c r="D9" s="287"/>
      <c r="E9" s="84">
        <v>1348751.04</v>
      </c>
      <c r="F9" s="85">
        <f>SUM(G9:J9)</f>
        <v>325749.87</v>
      </c>
      <c r="G9" s="84">
        <v>80705.76</v>
      </c>
      <c r="H9" s="84">
        <v>0</v>
      </c>
      <c r="I9" s="84">
        <v>0</v>
      </c>
      <c r="J9" s="88">
        <v>245044.11</v>
      </c>
      <c r="K9" s="275"/>
    </row>
    <row r="10" spans="1:11" ht="15.75">
      <c r="A10" s="287"/>
      <c r="B10" s="290"/>
      <c r="C10" s="293"/>
      <c r="D10" s="287"/>
      <c r="E10" s="84">
        <v>48815.88</v>
      </c>
      <c r="F10" s="85">
        <f t="shared" si="0"/>
        <v>18623.93</v>
      </c>
      <c r="G10" s="84">
        <v>7169.53</v>
      </c>
      <c r="H10" s="84"/>
      <c r="I10" s="84">
        <v>0</v>
      </c>
      <c r="J10" s="88">
        <v>11454.4</v>
      </c>
      <c r="K10" s="275"/>
    </row>
    <row r="11" spans="1:11" ht="15.75" customHeight="1">
      <c r="A11" s="288"/>
      <c r="B11" s="291"/>
      <c r="C11" s="294"/>
      <c r="D11" s="288"/>
      <c r="E11" s="84">
        <v>11398.31</v>
      </c>
      <c r="F11" s="85">
        <f t="shared" si="0"/>
        <v>1086</v>
      </c>
      <c r="G11" s="84">
        <v>271.5</v>
      </c>
      <c r="H11" s="84"/>
      <c r="I11" s="84">
        <v>0</v>
      </c>
      <c r="J11" s="88">
        <v>814.5</v>
      </c>
      <c r="K11" s="247"/>
    </row>
    <row r="12" spans="1:11" ht="15.75">
      <c r="A12" s="263" t="s">
        <v>141</v>
      </c>
      <c r="B12" s="270" t="s">
        <v>534</v>
      </c>
      <c r="C12" s="271"/>
      <c r="D12" s="295">
        <v>92109</v>
      </c>
      <c r="E12" s="84">
        <v>50000</v>
      </c>
      <c r="F12" s="85">
        <f aca="true" t="shared" si="1" ref="F12:F23">SUM(G12:J12)</f>
        <v>2000</v>
      </c>
      <c r="G12" s="84">
        <v>2000</v>
      </c>
      <c r="H12" s="84">
        <v>0</v>
      </c>
      <c r="I12" s="84">
        <v>0</v>
      </c>
      <c r="J12" s="88">
        <v>0</v>
      </c>
      <c r="K12" s="246" t="s">
        <v>255</v>
      </c>
    </row>
    <row r="13" spans="1:11" ht="15.75" customHeight="1">
      <c r="A13" s="263"/>
      <c r="B13" s="270"/>
      <c r="C13" s="272"/>
      <c r="D13" s="296"/>
      <c r="E13" s="84">
        <v>4956.03</v>
      </c>
      <c r="F13" s="85">
        <f t="shared" si="1"/>
        <v>0</v>
      </c>
      <c r="G13" s="84">
        <v>0</v>
      </c>
      <c r="H13" s="84"/>
      <c r="I13" s="84"/>
      <c r="J13" s="88">
        <v>0</v>
      </c>
      <c r="K13" s="247"/>
    </row>
    <row r="14" spans="1:11" ht="24" customHeight="1">
      <c r="A14" s="263" t="s">
        <v>142</v>
      </c>
      <c r="B14" s="269" t="s">
        <v>535</v>
      </c>
      <c r="C14" s="265"/>
      <c r="D14" s="267">
        <v>92195</v>
      </c>
      <c r="E14" s="85">
        <v>4784000</v>
      </c>
      <c r="F14" s="85">
        <f t="shared" si="1"/>
        <v>238000</v>
      </c>
      <c r="G14" s="85">
        <v>55000</v>
      </c>
      <c r="H14" s="85">
        <v>0</v>
      </c>
      <c r="I14" s="85">
        <v>0</v>
      </c>
      <c r="J14" s="89">
        <v>183000</v>
      </c>
      <c r="K14" s="246" t="s">
        <v>255</v>
      </c>
    </row>
    <row r="15" spans="1:11" ht="24" customHeight="1">
      <c r="A15" s="263"/>
      <c r="B15" s="269"/>
      <c r="C15" s="266"/>
      <c r="D15" s="268"/>
      <c r="E15" s="85">
        <v>6500</v>
      </c>
      <c r="F15" s="85">
        <f t="shared" si="1"/>
        <v>6500</v>
      </c>
      <c r="G15" s="85">
        <v>6500</v>
      </c>
      <c r="H15" s="85"/>
      <c r="I15" s="85"/>
      <c r="J15" s="89">
        <v>0</v>
      </c>
      <c r="K15" s="247"/>
    </row>
    <row r="16" spans="1:11" ht="22.5" customHeight="1">
      <c r="A16" s="263" t="s">
        <v>143</v>
      </c>
      <c r="B16" s="269" t="s">
        <v>536</v>
      </c>
      <c r="C16" s="265"/>
      <c r="D16" s="267">
        <v>90001</v>
      </c>
      <c r="E16" s="85">
        <v>1909600</v>
      </c>
      <c r="F16" s="85">
        <f t="shared" si="1"/>
        <v>24600</v>
      </c>
      <c r="G16" s="85">
        <v>8600</v>
      </c>
      <c r="H16" s="85">
        <v>0</v>
      </c>
      <c r="I16" s="85">
        <v>0</v>
      </c>
      <c r="J16" s="89">
        <v>16000</v>
      </c>
      <c r="K16" s="246" t="s">
        <v>255</v>
      </c>
    </row>
    <row r="17" spans="1:11" ht="15.75">
      <c r="A17" s="263"/>
      <c r="B17" s="269"/>
      <c r="C17" s="266"/>
      <c r="D17" s="268"/>
      <c r="E17" s="85">
        <v>4632</v>
      </c>
      <c r="F17" s="85">
        <f t="shared" si="1"/>
        <v>4632</v>
      </c>
      <c r="G17" s="85">
        <v>0</v>
      </c>
      <c r="H17" s="85">
        <v>1619.32</v>
      </c>
      <c r="I17" s="85"/>
      <c r="J17" s="89">
        <v>3012.68</v>
      </c>
      <c r="K17" s="247"/>
    </row>
    <row r="18" spans="1:11" ht="15.75">
      <c r="A18" s="263" t="s">
        <v>144</v>
      </c>
      <c r="B18" s="264" t="s">
        <v>537</v>
      </c>
      <c r="C18" s="265"/>
      <c r="D18" s="267">
        <v>90001</v>
      </c>
      <c r="E18" s="85">
        <v>2117600</v>
      </c>
      <c r="F18" s="85">
        <f t="shared" si="1"/>
        <v>24600</v>
      </c>
      <c r="G18" s="85">
        <v>8600</v>
      </c>
      <c r="H18" s="85">
        <v>0</v>
      </c>
      <c r="I18" s="85">
        <v>0</v>
      </c>
      <c r="J18" s="89">
        <v>16000</v>
      </c>
      <c r="K18" s="246" t="s">
        <v>255</v>
      </c>
    </row>
    <row r="19" spans="1:11" ht="29.25" customHeight="1">
      <c r="A19" s="263"/>
      <c r="B19" s="264"/>
      <c r="C19" s="266"/>
      <c r="D19" s="268"/>
      <c r="E19" s="85">
        <v>3765.85</v>
      </c>
      <c r="F19" s="85">
        <f t="shared" si="1"/>
        <v>3765.85</v>
      </c>
      <c r="G19" s="85">
        <v>753.17</v>
      </c>
      <c r="H19" s="85">
        <v>0</v>
      </c>
      <c r="I19" s="85">
        <v>0</v>
      </c>
      <c r="J19" s="89">
        <v>3012.68</v>
      </c>
      <c r="K19" s="247"/>
    </row>
    <row r="20" spans="1:11" ht="15.75">
      <c r="A20" s="263" t="s">
        <v>145</v>
      </c>
      <c r="B20" s="264" t="s">
        <v>538</v>
      </c>
      <c r="C20" s="297"/>
      <c r="D20" s="267">
        <v>90001</v>
      </c>
      <c r="E20" s="85">
        <v>3388053</v>
      </c>
      <c r="F20" s="85">
        <f t="shared" si="1"/>
        <v>358053</v>
      </c>
      <c r="G20" s="85">
        <v>210053</v>
      </c>
      <c r="H20" s="85">
        <v>0</v>
      </c>
      <c r="I20" s="85">
        <v>0</v>
      </c>
      <c r="J20" s="89">
        <v>148000</v>
      </c>
      <c r="K20" s="246" t="s">
        <v>255</v>
      </c>
    </row>
    <row r="21" spans="1:11" ht="15.75">
      <c r="A21" s="263"/>
      <c r="B21" s="264"/>
      <c r="C21" s="298"/>
      <c r="D21" s="299"/>
      <c r="E21" s="85">
        <v>271338</v>
      </c>
      <c r="F21" s="85">
        <f t="shared" si="1"/>
        <v>271338</v>
      </c>
      <c r="G21" s="85">
        <v>144332.52</v>
      </c>
      <c r="H21" s="85">
        <v>0</v>
      </c>
      <c r="I21" s="85">
        <v>0</v>
      </c>
      <c r="J21" s="89">
        <v>127005.48</v>
      </c>
      <c r="K21" s="247"/>
    </row>
    <row r="22" spans="1:11" ht="28.5" customHeight="1">
      <c r="A22" s="267" t="s">
        <v>146</v>
      </c>
      <c r="B22" s="306" t="s">
        <v>539</v>
      </c>
      <c r="C22" s="310"/>
      <c r="D22" s="308">
        <v>90015</v>
      </c>
      <c r="E22" s="85">
        <v>1815990.1</v>
      </c>
      <c r="F22" s="85">
        <f t="shared" si="1"/>
        <v>1800000</v>
      </c>
      <c r="G22" s="85">
        <v>270000</v>
      </c>
      <c r="H22" s="85"/>
      <c r="I22" s="85"/>
      <c r="J22" s="149">
        <v>1530000</v>
      </c>
      <c r="K22" s="246" t="s">
        <v>255</v>
      </c>
    </row>
    <row r="23" spans="1:11" ht="27.75" customHeight="1">
      <c r="A23" s="268"/>
      <c r="B23" s="309"/>
      <c r="C23" s="311"/>
      <c r="D23" s="299"/>
      <c r="E23" s="85">
        <v>9489.45</v>
      </c>
      <c r="F23" s="85">
        <f t="shared" si="1"/>
        <v>3499.35</v>
      </c>
      <c r="G23" s="85">
        <v>3499.35</v>
      </c>
      <c r="H23" s="85"/>
      <c r="I23" s="85"/>
      <c r="J23" s="89">
        <v>0</v>
      </c>
      <c r="K23" s="247"/>
    </row>
    <row r="24" spans="1:11" ht="29.25" customHeight="1">
      <c r="A24" s="267" t="s">
        <v>147</v>
      </c>
      <c r="B24" s="306" t="s">
        <v>540</v>
      </c>
      <c r="C24" s="271"/>
      <c r="D24" s="308">
        <v>92695</v>
      </c>
      <c r="E24" s="150">
        <v>775000</v>
      </c>
      <c r="F24" s="151">
        <f>SUM(G24:J24)</f>
        <v>10000</v>
      </c>
      <c r="G24" s="150">
        <v>10000</v>
      </c>
      <c r="H24" s="151">
        <v>0</v>
      </c>
      <c r="I24" s="152">
        <v>0</v>
      </c>
      <c r="J24" s="152">
        <v>0</v>
      </c>
      <c r="K24" s="246" t="s">
        <v>255</v>
      </c>
    </row>
    <row r="25" spans="1:11" ht="30.75" customHeight="1">
      <c r="A25" s="305"/>
      <c r="B25" s="307"/>
      <c r="C25" s="272"/>
      <c r="D25" s="305"/>
      <c r="E25" s="153">
        <v>0</v>
      </c>
      <c r="F25" s="153">
        <f>SUM(G25:J25)</f>
        <v>0</v>
      </c>
      <c r="G25" s="153">
        <v>0</v>
      </c>
      <c r="H25" s="153">
        <v>0</v>
      </c>
      <c r="I25" s="153">
        <v>0</v>
      </c>
      <c r="J25" s="154">
        <v>0</v>
      </c>
      <c r="K25" s="247"/>
    </row>
    <row r="26" spans="1:11" ht="27.75" customHeight="1">
      <c r="A26" s="267" t="s">
        <v>248</v>
      </c>
      <c r="B26" s="264" t="s">
        <v>541</v>
      </c>
      <c r="C26" s="312"/>
      <c r="D26" s="263">
        <v>90005</v>
      </c>
      <c r="E26" s="85">
        <v>2010000</v>
      </c>
      <c r="F26" s="85">
        <f>SUM(G26:J26)</f>
        <v>100000</v>
      </c>
      <c r="G26" s="85">
        <v>15000</v>
      </c>
      <c r="H26" s="85"/>
      <c r="I26" s="85"/>
      <c r="J26" s="89">
        <v>85000</v>
      </c>
      <c r="K26" s="246" t="s">
        <v>255</v>
      </c>
    </row>
    <row r="27" spans="1:11" ht="27.75" customHeight="1">
      <c r="A27" s="268"/>
      <c r="B27" s="264"/>
      <c r="C27" s="312"/>
      <c r="D27" s="263"/>
      <c r="E27" s="85">
        <v>40590</v>
      </c>
      <c r="F27" s="85">
        <f>SUM(G27:J27)</f>
        <v>40590</v>
      </c>
      <c r="G27" s="85">
        <v>6088.5</v>
      </c>
      <c r="H27" s="85"/>
      <c r="I27" s="85"/>
      <c r="J27" s="89">
        <v>34501.5</v>
      </c>
      <c r="K27" s="247"/>
    </row>
    <row r="28" spans="1:11" ht="15.75">
      <c r="A28" s="257" t="s">
        <v>165</v>
      </c>
      <c r="B28" s="258"/>
      <c r="C28" s="258"/>
      <c r="D28" s="259"/>
      <c r="E28" s="87">
        <f aca="true" t="shared" si="2" ref="E28:J28">SUM(E10)</f>
        <v>48815.88</v>
      </c>
      <c r="F28" s="87">
        <f t="shared" si="2"/>
        <v>18623.93</v>
      </c>
      <c r="G28" s="87">
        <f t="shared" si="2"/>
        <v>7169.53</v>
      </c>
      <c r="H28" s="87">
        <f t="shared" si="2"/>
        <v>0</v>
      </c>
      <c r="I28" s="87">
        <f t="shared" si="2"/>
        <v>0</v>
      </c>
      <c r="J28" s="87">
        <f t="shared" si="2"/>
        <v>11454.4</v>
      </c>
      <c r="K28" s="254"/>
    </row>
    <row r="29" spans="1:11" ht="15.75">
      <c r="A29" s="260"/>
      <c r="B29" s="261"/>
      <c r="C29" s="261"/>
      <c r="D29" s="262"/>
      <c r="E29" s="87">
        <f>SUM(E11,E25)</f>
        <v>11398.31</v>
      </c>
      <c r="F29" s="87">
        <f>SUM(F11)</f>
        <v>1086</v>
      </c>
      <c r="G29" s="87">
        <f>SUM(G11)</f>
        <v>271.5</v>
      </c>
      <c r="H29" s="87">
        <f>SUM(H11)</f>
        <v>0</v>
      </c>
      <c r="I29" s="87">
        <f>SUM(I11)</f>
        <v>0</v>
      </c>
      <c r="J29" s="87">
        <f>SUM(J11)</f>
        <v>814.5</v>
      </c>
      <c r="K29" s="255"/>
    </row>
    <row r="30" spans="1:11" ht="15.75">
      <c r="A30" s="257" t="s">
        <v>164</v>
      </c>
      <c r="B30" s="258"/>
      <c r="C30" s="258"/>
      <c r="D30" s="259"/>
      <c r="E30" s="87">
        <f aca="true" t="shared" si="3" ref="E30:J30">SUM(E4,E6,E8,E12,E14,E16,E18,E20,E22,E24,E26)</f>
        <v>46161665.82</v>
      </c>
      <c r="F30" s="87">
        <f t="shared" si="3"/>
        <v>4381014.55</v>
      </c>
      <c r="G30" s="87">
        <f t="shared" si="3"/>
        <v>989483.24</v>
      </c>
      <c r="H30" s="87">
        <f t="shared" si="3"/>
        <v>0</v>
      </c>
      <c r="I30" s="87">
        <f t="shared" si="3"/>
        <v>0</v>
      </c>
      <c r="J30" s="87">
        <f t="shared" si="3"/>
        <v>3391531.31</v>
      </c>
      <c r="K30" s="255"/>
    </row>
    <row r="31" spans="1:11" ht="15.75">
      <c r="A31" s="260"/>
      <c r="B31" s="261"/>
      <c r="C31" s="261"/>
      <c r="D31" s="262"/>
      <c r="E31" s="87">
        <f aca="true" t="shared" si="4" ref="E31:J31">SUM(E5,E7,E9,E13,E15,E17,E19,E21,E23,E25,E27)</f>
        <v>1718552.37</v>
      </c>
      <c r="F31" s="87">
        <f t="shared" si="4"/>
        <v>669605.07</v>
      </c>
      <c r="G31" s="87">
        <f t="shared" si="4"/>
        <v>253166.15</v>
      </c>
      <c r="H31" s="87">
        <f t="shared" si="4"/>
        <v>1619.32</v>
      </c>
      <c r="I31" s="87">
        <f t="shared" si="4"/>
        <v>0</v>
      </c>
      <c r="J31" s="87">
        <f t="shared" si="4"/>
        <v>414819.6</v>
      </c>
      <c r="K31" s="255"/>
    </row>
    <row r="32" spans="1:11" ht="15.75">
      <c r="A32" s="248" t="s">
        <v>498</v>
      </c>
      <c r="B32" s="249"/>
      <c r="C32" s="249"/>
      <c r="D32" s="250"/>
      <c r="E32" s="184">
        <f aca="true" t="shared" si="5" ref="E32:J33">SUM(E28,E30)</f>
        <v>46210481.7</v>
      </c>
      <c r="F32" s="184">
        <f>SUM(F28,F30)</f>
        <v>4399638.4799999995</v>
      </c>
      <c r="G32" s="184">
        <f t="shared" si="5"/>
        <v>996652.77</v>
      </c>
      <c r="H32" s="184">
        <f t="shared" si="5"/>
        <v>0</v>
      </c>
      <c r="I32" s="184">
        <f t="shared" si="5"/>
        <v>0</v>
      </c>
      <c r="J32" s="184">
        <f t="shared" si="5"/>
        <v>3402985.71</v>
      </c>
      <c r="K32" s="255"/>
    </row>
    <row r="33" spans="1:11" ht="15.75">
      <c r="A33" s="251"/>
      <c r="B33" s="252"/>
      <c r="C33" s="252"/>
      <c r="D33" s="253"/>
      <c r="E33" s="184">
        <f t="shared" si="5"/>
        <v>1729950.6800000002</v>
      </c>
      <c r="F33" s="184">
        <f t="shared" si="5"/>
        <v>670691.07</v>
      </c>
      <c r="G33" s="184">
        <f t="shared" si="5"/>
        <v>253437.65</v>
      </c>
      <c r="H33" s="184">
        <f t="shared" si="5"/>
        <v>1619.32</v>
      </c>
      <c r="I33" s="184">
        <f t="shared" si="5"/>
        <v>0</v>
      </c>
      <c r="J33" s="184">
        <f t="shared" si="5"/>
        <v>415634.1</v>
      </c>
      <c r="K33" s="256"/>
    </row>
    <row r="34" spans="1:11" ht="12.7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</sheetData>
  <mergeCells count="68">
    <mergeCell ref="K26:K27"/>
    <mergeCell ref="A26:A27"/>
    <mergeCell ref="B26:B27"/>
    <mergeCell ref="C26:C27"/>
    <mergeCell ref="D26:D27"/>
    <mergeCell ref="K22:K23"/>
    <mergeCell ref="A24:A25"/>
    <mergeCell ref="B24:B25"/>
    <mergeCell ref="C24:C25"/>
    <mergeCell ref="D24:D25"/>
    <mergeCell ref="K24:K25"/>
    <mergeCell ref="A22:A23"/>
    <mergeCell ref="B22:B23"/>
    <mergeCell ref="C22:C23"/>
    <mergeCell ref="D22:D23"/>
    <mergeCell ref="A6:A7"/>
    <mergeCell ref="B6:B7"/>
    <mergeCell ref="C6:C7"/>
    <mergeCell ref="D6:D7"/>
    <mergeCell ref="K20:K21"/>
    <mergeCell ref="A20:A21"/>
    <mergeCell ref="B20:B21"/>
    <mergeCell ref="C20:C21"/>
    <mergeCell ref="D20:D21"/>
    <mergeCell ref="A8:A11"/>
    <mergeCell ref="D16:D17"/>
    <mergeCell ref="B8:B11"/>
    <mergeCell ref="C8:C11"/>
    <mergeCell ref="D8:D11"/>
    <mergeCell ref="D12:D13"/>
    <mergeCell ref="K8:K11"/>
    <mergeCell ref="D4:D5"/>
    <mergeCell ref="A1:K1"/>
    <mergeCell ref="A2:A3"/>
    <mergeCell ref="B2:B3"/>
    <mergeCell ref="C2:C3"/>
    <mergeCell ref="D2:D3"/>
    <mergeCell ref="E2:F2"/>
    <mergeCell ref="G2:J2"/>
    <mergeCell ref="K2:K3"/>
    <mergeCell ref="K4:K5"/>
    <mergeCell ref="A4:A5"/>
    <mergeCell ref="B4:B5"/>
    <mergeCell ref="C4:C5"/>
    <mergeCell ref="K12:K13"/>
    <mergeCell ref="A14:A15"/>
    <mergeCell ref="B14:B15"/>
    <mergeCell ref="C14:C15"/>
    <mergeCell ref="D14:D15"/>
    <mergeCell ref="K14:K15"/>
    <mergeCell ref="A12:A13"/>
    <mergeCell ref="B12:B13"/>
    <mergeCell ref="C12:C13"/>
    <mergeCell ref="D18:D19"/>
    <mergeCell ref="K18:K19"/>
    <mergeCell ref="A16:A17"/>
    <mergeCell ref="B16:B17"/>
    <mergeCell ref="C16:C17"/>
    <mergeCell ref="A34:K34"/>
    <mergeCell ref="K6:K7"/>
    <mergeCell ref="A32:D33"/>
    <mergeCell ref="K28:K33"/>
    <mergeCell ref="A30:D31"/>
    <mergeCell ref="A28:D29"/>
    <mergeCell ref="K16:K17"/>
    <mergeCell ref="A18:A19"/>
    <mergeCell ref="B18:B19"/>
    <mergeCell ref="C18:C19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200" zoomScaleNormal="200" workbookViewId="0" topLeftCell="A7">
      <selection activeCell="D11" sqref="D11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7.125" style="0" customWidth="1"/>
    <col min="4" max="4" width="36.00390625" style="0" customWidth="1"/>
    <col min="6" max="6" width="10.125" style="0" customWidth="1"/>
    <col min="8" max="8" width="10.625" style="0" customWidth="1"/>
  </cols>
  <sheetData>
    <row r="1" spans="1:13" ht="12.75">
      <c r="A1" s="313" t="s">
        <v>520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28" t="s">
        <v>151</v>
      </c>
    </row>
    <row r="3" spans="1:13" ht="12.75">
      <c r="A3" s="334" t="s">
        <v>181</v>
      </c>
      <c r="B3" s="334" t="s">
        <v>279</v>
      </c>
      <c r="C3" s="334" t="s">
        <v>339</v>
      </c>
      <c r="D3" s="322" t="s">
        <v>340</v>
      </c>
      <c r="E3" s="314" t="s">
        <v>341</v>
      </c>
      <c r="F3" s="314"/>
      <c r="G3" s="314"/>
      <c r="H3" s="314"/>
      <c r="I3" s="314"/>
      <c r="J3" s="314"/>
      <c r="K3" s="314"/>
      <c r="L3" s="314"/>
      <c r="M3" s="314" t="s">
        <v>161</v>
      </c>
    </row>
    <row r="4" spans="1:13" ht="12.75" customHeight="1">
      <c r="A4" s="335"/>
      <c r="B4" s="335"/>
      <c r="C4" s="335"/>
      <c r="D4" s="323"/>
      <c r="E4" s="316" t="s">
        <v>521</v>
      </c>
      <c r="F4" s="317"/>
      <c r="G4" s="314" t="s">
        <v>342</v>
      </c>
      <c r="H4" s="314"/>
      <c r="I4" s="314"/>
      <c r="J4" s="314"/>
      <c r="K4" s="314"/>
      <c r="L4" s="314"/>
      <c r="M4" s="314"/>
    </row>
    <row r="5" spans="1:13" ht="12.75" customHeight="1">
      <c r="A5" s="335"/>
      <c r="B5" s="335"/>
      <c r="C5" s="335"/>
      <c r="D5" s="323"/>
      <c r="E5" s="318"/>
      <c r="F5" s="319"/>
      <c r="G5" s="316" t="s">
        <v>343</v>
      </c>
      <c r="H5" s="317"/>
      <c r="I5" s="315" t="s">
        <v>344</v>
      </c>
      <c r="J5" s="158" t="s">
        <v>193</v>
      </c>
      <c r="K5" s="314" t="s">
        <v>345</v>
      </c>
      <c r="L5" s="315" t="s">
        <v>346</v>
      </c>
      <c r="M5" s="314"/>
    </row>
    <row r="6" spans="1:13" ht="12.75">
      <c r="A6" s="335"/>
      <c r="B6" s="335"/>
      <c r="C6" s="335"/>
      <c r="D6" s="323"/>
      <c r="E6" s="318"/>
      <c r="F6" s="319"/>
      <c r="G6" s="318"/>
      <c r="H6" s="319"/>
      <c r="I6" s="314"/>
      <c r="J6" s="314" t="s">
        <v>347</v>
      </c>
      <c r="K6" s="314"/>
      <c r="L6" s="314"/>
      <c r="M6" s="314"/>
    </row>
    <row r="7" spans="1:13" ht="12.75">
      <c r="A7" s="335"/>
      <c r="B7" s="335"/>
      <c r="C7" s="335"/>
      <c r="D7" s="323"/>
      <c r="E7" s="318"/>
      <c r="F7" s="319"/>
      <c r="G7" s="318"/>
      <c r="H7" s="319"/>
      <c r="I7" s="314"/>
      <c r="J7" s="314"/>
      <c r="K7" s="314"/>
      <c r="L7" s="314"/>
      <c r="M7" s="314"/>
    </row>
    <row r="8" spans="1:13" ht="12.75">
      <c r="A8" s="335"/>
      <c r="B8" s="335"/>
      <c r="C8" s="335"/>
      <c r="D8" s="323"/>
      <c r="E8" s="320"/>
      <c r="F8" s="321"/>
      <c r="G8" s="320"/>
      <c r="H8" s="321"/>
      <c r="I8" s="314"/>
      <c r="J8" s="314"/>
      <c r="K8" s="314"/>
      <c r="L8" s="314"/>
      <c r="M8" s="314"/>
    </row>
    <row r="9" spans="1:13" ht="12.75">
      <c r="A9" s="336"/>
      <c r="B9" s="336"/>
      <c r="C9" s="336"/>
      <c r="D9" s="324"/>
      <c r="E9" s="169" t="s">
        <v>258</v>
      </c>
      <c r="F9" s="170" t="s">
        <v>286</v>
      </c>
      <c r="G9" s="169" t="s">
        <v>258</v>
      </c>
      <c r="H9" s="170" t="s">
        <v>286</v>
      </c>
      <c r="I9" s="168"/>
      <c r="J9" s="168"/>
      <c r="K9" s="168"/>
      <c r="L9" s="168"/>
      <c r="M9" s="168"/>
    </row>
    <row r="10" spans="1:13" ht="12.7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159">
        <v>13</v>
      </c>
    </row>
    <row r="11" spans="1:13" ht="33.75">
      <c r="A11" s="246" t="s">
        <v>138</v>
      </c>
      <c r="B11" s="246">
        <v>600</v>
      </c>
      <c r="C11" s="332">
        <v>60016</v>
      </c>
      <c r="D11" s="185" t="s">
        <v>543</v>
      </c>
      <c r="E11" s="160">
        <f>SUM(G11,I11,K11,L11)</f>
        <v>157523.34</v>
      </c>
      <c r="F11" s="160">
        <f aca="true" t="shared" si="0" ref="F11:F21">SUM(H11:M11)</f>
        <v>77261.67</v>
      </c>
      <c r="G11" s="160">
        <v>80261.67</v>
      </c>
      <c r="H11" s="160">
        <v>0</v>
      </c>
      <c r="I11" s="159"/>
      <c r="J11" s="159"/>
      <c r="K11" s="160">
        <v>77261.67</v>
      </c>
      <c r="L11" s="160">
        <v>0</v>
      </c>
      <c r="M11" s="159" t="s">
        <v>255</v>
      </c>
    </row>
    <row r="12" spans="1:13" ht="22.5">
      <c r="A12" s="247"/>
      <c r="B12" s="247"/>
      <c r="C12" s="333"/>
      <c r="D12" s="186" t="s">
        <v>10</v>
      </c>
      <c r="E12" s="160">
        <f aca="true" t="shared" si="1" ref="E12:E20">SUM(G12,I12,K12,L12)</f>
        <v>32980</v>
      </c>
      <c r="F12" s="160">
        <f t="shared" si="0"/>
        <v>29682</v>
      </c>
      <c r="G12" s="160">
        <v>3298</v>
      </c>
      <c r="H12" s="160">
        <v>0</v>
      </c>
      <c r="I12" s="159"/>
      <c r="J12" s="159"/>
      <c r="K12" s="159"/>
      <c r="L12" s="160">
        <v>29682</v>
      </c>
      <c r="M12" s="159" t="s">
        <v>255</v>
      </c>
    </row>
    <row r="13" spans="1:13" ht="12.75">
      <c r="A13" s="328" t="s">
        <v>139</v>
      </c>
      <c r="B13" s="161" t="s">
        <v>382</v>
      </c>
      <c r="C13" s="161" t="s">
        <v>383</v>
      </c>
      <c r="D13" s="330" t="s">
        <v>381</v>
      </c>
      <c r="E13" s="160">
        <f t="shared" si="1"/>
        <v>3469.86</v>
      </c>
      <c r="F13" s="160">
        <f t="shared" si="0"/>
        <v>0</v>
      </c>
      <c r="G13" s="160">
        <v>3469.86</v>
      </c>
      <c r="H13" s="160">
        <v>0</v>
      </c>
      <c r="I13" s="159"/>
      <c r="J13" s="159"/>
      <c r="K13" s="159"/>
      <c r="L13" s="159"/>
      <c r="M13" s="159" t="s">
        <v>255</v>
      </c>
    </row>
    <row r="14" spans="1:13" ht="12.75">
      <c r="A14" s="329"/>
      <c r="B14" s="161" t="s">
        <v>380</v>
      </c>
      <c r="C14" s="161" t="s">
        <v>384</v>
      </c>
      <c r="D14" s="331"/>
      <c r="E14" s="160">
        <f t="shared" si="1"/>
        <v>1525.39</v>
      </c>
      <c r="F14" s="160">
        <f t="shared" si="0"/>
        <v>0</v>
      </c>
      <c r="G14" s="160">
        <v>1525.39</v>
      </c>
      <c r="H14" s="160">
        <v>0</v>
      </c>
      <c r="I14" s="159"/>
      <c r="J14" s="159"/>
      <c r="K14" s="159"/>
      <c r="L14" s="159"/>
      <c r="M14" s="159" t="s">
        <v>255</v>
      </c>
    </row>
    <row r="15" spans="1:13" ht="22.5">
      <c r="A15" s="182" t="s">
        <v>140</v>
      </c>
      <c r="B15" s="328" t="s">
        <v>348</v>
      </c>
      <c r="C15" s="328" t="s">
        <v>349</v>
      </c>
      <c r="D15" s="162" t="s">
        <v>385</v>
      </c>
      <c r="E15" s="160">
        <f t="shared" si="1"/>
        <v>10163.66</v>
      </c>
      <c r="F15" s="160">
        <f t="shared" si="0"/>
        <v>0</v>
      </c>
      <c r="G15" s="160">
        <v>10163.66</v>
      </c>
      <c r="H15" s="160">
        <v>0</v>
      </c>
      <c r="I15" s="159"/>
      <c r="J15" s="159"/>
      <c r="K15" s="159"/>
      <c r="L15" s="159"/>
      <c r="M15" s="159" t="s">
        <v>255</v>
      </c>
    </row>
    <row r="16" spans="1:13" ht="22.5">
      <c r="A16" s="161" t="s">
        <v>141</v>
      </c>
      <c r="B16" s="329"/>
      <c r="C16" s="329"/>
      <c r="D16" s="162" t="s">
        <v>386</v>
      </c>
      <c r="E16" s="160">
        <f t="shared" si="1"/>
        <v>6000</v>
      </c>
      <c r="F16" s="160">
        <f t="shared" si="0"/>
        <v>0</v>
      </c>
      <c r="G16" s="160">
        <v>6000</v>
      </c>
      <c r="H16" s="160">
        <v>0</v>
      </c>
      <c r="I16" s="159"/>
      <c r="J16" s="159"/>
      <c r="K16" s="159"/>
      <c r="L16" s="159"/>
      <c r="M16" s="159" t="s">
        <v>255</v>
      </c>
    </row>
    <row r="17" spans="1:13" ht="22.5">
      <c r="A17" s="161" t="s">
        <v>142</v>
      </c>
      <c r="B17" s="159">
        <v>926</v>
      </c>
      <c r="C17" s="159">
        <v>92695</v>
      </c>
      <c r="D17" s="163" t="s">
        <v>472</v>
      </c>
      <c r="E17" s="160">
        <f t="shared" si="1"/>
        <v>12000</v>
      </c>
      <c r="F17" s="160">
        <f t="shared" si="0"/>
        <v>0</v>
      </c>
      <c r="G17" s="160">
        <v>12000</v>
      </c>
      <c r="H17" s="160">
        <v>0</v>
      </c>
      <c r="I17" s="159"/>
      <c r="J17" s="159"/>
      <c r="K17" s="159"/>
      <c r="L17" s="159"/>
      <c r="M17" s="159" t="s">
        <v>255</v>
      </c>
    </row>
    <row r="18" spans="1:13" ht="12.75">
      <c r="A18" s="161" t="s">
        <v>143</v>
      </c>
      <c r="B18" s="159">
        <v>600</v>
      </c>
      <c r="C18" s="159">
        <v>60095</v>
      </c>
      <c r="D18" s="163" t="s">
        <v>387</v>
      </c>
      <c r="E18" s="160">
        <f t="shared" si="1"/>
        <v>4000</v>
      </c>
      <c r="F18" s="160">
        <f t="shared" si="0"/>
        <v>0</v>
      </c>
      <c r="G18" s="160">
        <v>4000</v>
      </c>
      <c r="H18" s="160">
        <v>0</v>
      </c>
      <c r="I18" s="159"/>
      <c r="J18" s="159"/>
      <c r="K18" s="159"/>
      <c r="L18" s="159"/>
      <c r="M18" s="159" t="s">
        <v>255</v>
      </c>
    </row>
    <row r="19" spans="1:13" ht="12.75">
      <c r="A19" s="182" t="s">
        <v>144</v>
      </c>
      <c r="B19" s="275">
        <v>900</v>
      </c>
      <c r="C19" s="275">
        <v>90001</v>
      </c>
      <c r="D19" s="162" t="s">
        <v>388</v>
      </c>
      <c r="E19" s="160">
        <f t="shared" si="1"/>
        <v>20280</v>
      </c>
      <c r="F19" s="160">
        <f t="shared" si="0"/>
        <v>0</v>
      </c>
      <c r="G19" s="160">
        <v>20280</v>
      </c>
      <c r="H19" s="160">
        <f>SUM(J19:O19)</f>
        <v>0</v>
      </c>
      <c r="I19" s="164"/>
      <c r="J19" s="164"/>
      <c r="K19" s="165"/>
      <c r="L19" s="165"/>
      <c r="M19" s="159" t="s">
        <v>255</v>
      </c>
    </row>
    <row r="20" spans="1:13" ht="22.5">
      <c r="A20" s="183" t="s">
        <v>145</v>
      </c>
      <c r="B20" s="247"/>
      <c r="C20" s="247"/>
      <c r="D20" s="162" t="s">
        <v>8</v>
      </c>
      <c r="E20" s="160">
        <f t="shared" si="1"/>
        <v>4056</v>
      </c>
      <c r="F20" s="160">
        <f t="shared" si="0"/>
        <v>0</v>
      </c>
      <c r="G20" s="160">
        <v>4056</v>
      </c>
      <c r="H20" s="160">
        <f>SUM(J20:O20)</f>
        <v>0</v>
      </c>
      <c r="I20" s="164"/>
      <c r="J20" s="164"/>
      <c r="K20" s="165"/>
      <c r="L20" s="165"/>
      <c r="M20" s="159" t="s">
        <v>255</v>
      </c>
    </row>
    <row r="21" spans="1:13" ht="12.75">
      <c r="A21" s="161"/>
      <c r="B21" s="159"/>
      <c r="C21" s="159"/>
      <c r="D21" s="162"/>
      <c r="E21" s="160">
        <f>SUM(G21:L21)</f>
        <v>0</v>
      </c>
      <c r="F21" s="160">
        <f t="shared" si="0"/>
        <v>0</v>
      </c>
      <c r="G21" s="160"/>
      <c r="H21" s="160"/>
      <c r="I21" s="164"/>
      <c r="J21" s="164"/>
      <c r="K21" s="165"/>
      <c r="L21" s="165"/>
      <c r="M21" s="159" t="s">
        <v>255</v>
      </c>
    </row>
    <row r="22" spans="1:13" ht="12.75">
      <c r="A22" s="325" t="s">
        <v>127</v>
      </c>
      <c r="B22" s="326"/>
      <c r="C22" s="326"/>
      <c r="D22" s="327"/>
      <c r="E22" s="166">
        <f aca="true" t="shared" si="2" ref="E22:L22">SUM(E11:E21)</f>
        <v>251998.25</v>
      </c>
      <c r="F22" s="166">
        <f t="shared" si="2"/>
        <v>106943.67</v>
      </c>
      <c r="G22" s="166">
        <f t="shared" si="2"/>
        <v>145054.58000000002</v>
      </c>
      <c r="H22" s="166">
        <f t="shared" si="2"/>
        <v>0</v>
      </c>
      <c r="I22" s="166">
        <f t="shared" si="2"/>
        <v>0</v>
      </c>
      <c r="J22" s="166">
        <f t="shared" si="2"/>
        <v>0</v>
      </c>
      <c r="K22" s="166">
        <f t="shared" si="2"/>
        <v>77261.67</v>
      </c>
      <c r="L22" s="166">
        <f t="shared" si="2"/>
        <v>29682</v>
      </c>
      <c r="M22" s="167" t="s">
        <v>350</v>
      </c>
    </row>
  </sheetData>
  <mergeCells count="24">
    <mergeCell ref="C11:C12"/>
    <mergeCell ref="A3:A9"/>
    <mergeCell ref="B3:B9"/>
    <mergeCell ref="C3:C9"/>
    <mergeCell ref="D3:D9"/>
    <mergeCell ref="A22:D22"/>
    <mergeCell ref="A13:A14"/>
    <mergeCell ref="B15:B16"/>
    <mergeCell ref="D13:D14"/>
    <mergeCell ref="C15:C16"/>
    <mergeCell ref="B19:B20"/>
    <mergeCell ref="C19:C20"/>
    <mergeCell ref="A11:A12"/>
    <mergeCell ref="B11:B12"/>
    <mergeCell ref="A1:M1"/>
    <mergeCell ref="E3:L3"/>
    <mergeCell ref="M3:M8"/>
    <mergeCell ref="G4:L4"/>
    <mergeCell ref="I5:I8"/>
    <mergeCell ref="K5:K8"/>
    <mergeCell ref="L5:L8"/>
    <mergeCell ref="J6:J8"/>
    <mergeCell ref="G5:H8"/>
    <mergeCell ref="E4:F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E21" sqref="E21"/>
    </sheetView>
  </sheetViews>
  <sheetFormatPr defaultColWidth="9.00390625" defaultRowHeight="12.75"/>
  <cols>
    <col min="1" max="1" width="3.25390625" style="0" customWidth="1"/>
    <col min="2" max="2" width="41.625" style="0" customWidth="1"/>
    <col min="3" max="3" width="10.00390625" style="0" customWidth="1"/>
    <col min="4" max="4" width="11.625" style="0" customWidth="1"/>
    <col min="5" max="5" width="13.125" style="0" customWidth="1"/>
  </cols>
  <sheetData>
    <row r="3" ht="12.75">
      <c r="E3" s="25"/>
    </row>
    <row r="4" spans="1:5" ht="12.75">
      <c r="A4" s="337" t="s">
        <v>27</v>
      </c>
      <c r="B4" s="337"/>
      <c r="C4" s="337"/>
      <c r="D4" s="337"/>
      <c r="E4" s="337"/>
    </row>
    <row r="5" spans="1:5" ht="25.5" customHeight="1">
      <c r="A5" s="242" t="s">
        <v>181</v>
      </c>
      <c r="B5" s="242" t="s">
        <v>198</v>
      </c>
      <c r="C5" s="242" t="s">
        <v>267</v>
      </c>
      <c r="D5" s="338" t="s">
        <v>182</v>
      </c>
      <c r="E5" s="339"/>
    </row>
    <row r="6" spans="1:5" ht="12.75">
      <c r="A6" s="244"/>
      <c r="B6" s="244"/>
      <c r="C6" s="244"/>
      <c r="D6" s="37" t="s">
        <v>285</v>
      </c>
      <c r="E6" s="37" t="s">
        <v>286</v>
      </c>
    </row>
    <row r="7" spans="1:5" ht="12.75" customHeight="1">
      <c r="A7" s="340" t="s">
        <v>199</v>
      </c>
      <c r="B7" s="341"/>
      <c r="C7" s="342"/>
      <c r="D7" s="76">
        <f>SUM(D8:D10)</f>
        <v>342879.64</v>
      </c>
      <c r="E7" s="76">
        <f>SUM(E8:E10)</f>
        <v>342879.64</v>
      </c>
    </row>
    <row r="8" spans="1:5" ht="40.5" customHeight="1">
      <c r="A8" s="36" t="s">
        <v>138</v>
      </c>
      <c r="B8" s="36" t="s">
        <v>204</v>
      </c>
      <c r="C8" s="39" t="s">
        <v>205</v>
      </c>
      <c r="D8" s="72">
        <v>342879.64</v>
      </c>
      <c r="E8" s="73">
        <v>342879.64</v>
      </c>
    </row>
    <row r="9" spans="1:5" ht="26.25" customHeight="1">
      <c r="A9" s="36" t="s">
        <v>139</v>
      </c>
      <c r="B9" s="36" t="s">
        <v>125</v>
      </c>
      <c r="C9" s="39" t="s">
        <v>206</v>
      </c>
      <c r="D9" s="72">
        <v>0</v>
      </c>
      <c r="E9" s="74">
        <v>0</v>
      </c>
    </row>
    <row r="10" spans="1:5" ht="12.75">
      <c r="A10" s="38" t="s">
        <v>140</v>
      </c>
      <c r="B10" s="36" t="s">
        <v>126</v>
      </c>
      <c r="C10" s="39" t="s">
        <v>268</v>
      </c>
      <c r="D10" s="72">
        <v>0</v>
      </c>
      <c r="E10" s="75">
        <v>0</v>
      </c>
    </row>
    <row r="11" spans="1:5" ht="12.75">
      <c r="A11" s="36"/>
      <c r="B11" s="36"/>
      <c r="C11" s="37"/>
      <c r="D11" s="44"/>
      <c r="E11" s="44"/>
    </row>
    <row r="12" spans="1:5" ht="14.25" customHeight="1">
      <c r="A12" s="340" t="s">
        <v>200</v>
      </c>
      <c r="B12" s="341"/>
      <c r="C12" s="342"/>
      <c r="D12" s="77">
        <f>SUM(D13)</f>
        <v>458000</v>
      </c>
      <c r="E12" s="77">
        <f>SUM(E13)</f>
        <v>463000</v>
      </c>
    </row>
    <row r="13" spans="1:5" ht="25.5">
      <c r="A13" s="36" t="s">
        <v>138</v>
      </c>
      <c r="B13" s="40" t="s">
        <v>227</v>
      </c>
      <c r="C13" s="37">
        <v>992</v>
      </c>
      <c r="D13" s="78">
        <v>458000</v>
      </c>
      <c r="E13" s="79">
        <v>463000</v>
      </c>
    </row>
    <row r="14" spans="1:5" ht="38.25">
      <c r="A14" s="38" t="s">
        <v>139</v>
      </c>
      <c r="B14" s="230" t="s">
        <v>549</v>
      </c>
      <c r="C14" s="37"/>
      <c r="D14" s="38">
        <v>0</v>
      </c>
      <c r="E14" s="38">
        <v>234000</v>
      </c>
    </row>
    <row r="15" spans="1:5" ht="12.75">
      <c r="A15" s="36"/>
      <c r="B15" s="36"/>
      <c r="C15" s="37"/>
      <c r="D15" s="38"/>
      <c r="E15" s="38"/>
    </row>
    <row r="21" ht="12.75">
      <c r="A21" s="31"/>
    </row>
    <row r="22" ht="12.75">
      <c r="A22" s="31"/>
    </row>
  </sheetData>
  <mergeCells count="7">
    <mergeCell ref="A4:E4"/>
    <mergeCell ref="D5:E5"/>
    <mergeCell ref="A7:C7"/>
    <mergeCell ref="A12:C12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">
      <selection activeCell="J20" sqref="J20"/>
    </sheetView>
  </sheetViews>
  <sheetFormatPr defaultColWidth="9.00390625" defaultRowHeight="12.75"/>
  <cols>
    <col min="1" max="1" width="36.875" style="0" customWidth="1"/>
    <col min="4" max="4" width="10.00390625" style="0" customWidth="1"/>
    <col min="5" max="5" width="14.00390625" style="0" customWidth="1"/>
    <col min="6" max="6" width="16.125" style="0" customWidth="1"/>
    <col min="7" max="7" width="12.875" style="0" customWidth="1"/>
    <col min="9" max="9" width="10.125" style="0" bestFit="1" customWidth="1"/>
    <col min="10" max="10" width="11.00390625" style="0" customWidth="1"/>
    <col min="13" max="13" width="11.125" style="0" customWidth="1"/>
    <col min="15" max="15" width="15.125" style="0" customWidth="1"/>
    <col min="16" max="17" width="16.125" style="0" customWidth="1"/>
  </cols>
  <sheetData>
    <row r="1" spans="1:19" ht="15.75">
      <c r="A1" s="370" t="s">
        <v>29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</row>
    <row r="2" spans="1:19" ht="15.75">
      <c r="A2" s="63"/>
      <c r="B2" s="63"/>
      <c r="C2" s="63"/>
      <c r="D2" s="63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5"/>
      <c r="Q2" s="65"/>
      <c r="R2" s="372" t="s">
        <v>208</v>
      </c>
      <c r="S2" s="372"/>
    </row>
    <row r="3" spans="1:19" ht="15.75">
      <c r="A3" s="369" t="s">
        <v>191</v>
      </c>
      <c r="B3" s="369" t="s">
        <v>279</v>
      </c>
      <c r="C3" s="369" t="s">
        <v>280</v>
      </c>
      <c r="D3" s="369" t="s">
        <v>192</v>
      </c>
      <c r="E3" s="369" t="s">
        <v>211</v>
      </c>
      <c r="F3" s="369" t="s">
        <v>212</v>
      </c>
      <c r="G3" s="369" t="s">
        <v>129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12.75" customHeight="1">
      <c r="A4" s="369"/>
      <c r="B4" s="369"/>
      <c r="C4" s="369"/>
      <c r="D4" s="369"/>
      <c r="E4" s="369"/>
      <c r="F4" s="369"/>
      <c r="G4" s="369" t="s">
        <v>213</v>
      </c>
      <c r="H4" s="369" t="s">
        <v>129</v>
      </c>
      <c r="I4" s="369"/>
      <c r="J4" s="369"/>
      <c r="K4" s="369"/>
      <c r="L4" s="369"/>
      <c r="M4" s="369"/>
      <c r="N4" s="369"/>
      <c r="O4" s="369" t="s">
        <v>221</v>
      </c>
      <c r="P4" s="373" t="s">
        <v>129</v>
      </c>
      <c r="Q4" s="373"/>
      <c r="R4" s="373"/>
      <c r="S4" s="373"/>
    </row>
    <row r="5" spans="1:19" ht="20.25" customHeight="1">
      <c r="A5" s="369"/>
      <c r="B5" s="369"/>
      <c r="C5" s="369"/>
      <c r="D5" s="369"/>
      <c r="E5" s="369"/>
      <c r="F5" s="369"/>
      <c r="G5" s="369"/>
      <c r="H5" s="369" t="s">
        <v>209</v>
      </c>
      <c r="I5" s="369"/>
      <c r="J5" s="369" t="s">
        <v>216</v>
      </c>
      <c r="K5" s="369" t="s">
        <v>217</v>
      </c>
      <c r="L5" s="369" t="s">
        <v>218</v>
      </c>
      <c r="M5" s="369" t="s">
        <v>219</v>
      </c>
      <c r="N5" s="369" t="s">
        <v>220</v>
      </c>
      <c r="O5" s="369"/>
      <c r="P5" s="371" t="s">
        <v>222</v>
      </c>
      <c r="Q5" s="67" t="s">
        <v>193</v>
      </c>
      <c r="R5" s="369" t="s">
        <v>225</v>
      </c>
      <c r="S5" s="369" t="s">
        <v>224</v>
      </c>
    </row>
    <row r="6" spans="1:19" ht="135" customHeight="1">
      <c r="A6" s="369"/>
      <c r="B6" s="369"/>
      <c r="C6" s="369"/>
      <c r="D6" s="369"/>
      <c r="E6" s="369"/>
      <c r="F6" s="369"/>
      <c r="G6" s="369"/>
      <c r="H6" s="68" t="s">
        <v>214</v>
      </c>
      <c r="I6" s="68" t="s">
        <v>215</v>
      </c>
      <c r="J6" s="369"/>
      <c r="K6" s="369"/>
      <c r="L6" s="369"/>
      <c r="M6" s="369"/>
      <c r="N6" s="369"/>
      <c r="O6" s="369"/>
      <c r="P6" s="371"/>
      <c r="Q6" s="66" t="s">
        <v>223</v>
      </c>
      <c r="R6" s="369"/>
      <c r="S6" s="369"/>
    </row>
    <row r="7" spans="1:19" ht="15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</row>
    <row r="8" spans="1:19" ht="17.25" customHeight="1">
      <c r="A8" s="355" t="s">
        <v>196</v>
      </c>
      <c r="B8" s="356"/>
      <c r="C8" s="356"/>
      <c r="D8" s="357"/>
      <c r="E8" s="62">
        <f>SUM(E10)</f>
        <v>0</v>
      </c>
      <c r="F8" s="62">
        <f>SUM(O8)</f>
        <v>0</v>
      </c>
      <c r="G8" s="62">
        <f>SUM(G10)</f>
        <v>0</v>
      </c>
      <c r="H8" s="62">
        <v>0</v>
      </c>
      <c r="I8" s="62">
        <f aca="true" t="shared" si="0" ref="I8:N8">SUM(R8)</f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aca="true" t="shared" si="1" ref="O8:P10">SUM(P8)</f>
        <v>0</v>
      </c>
      <c r="P8" s="62">
        <f t="shared" si="1"/>
        <v>0</v>
      </c>
      <c r="Q8" s="62"/>
      <c r="R8" s="69"/>
      <c r="S8" s="69"/>
    </row>
    <row r="9" spans="1:19" ht="33" customHeight="1">
      <c r="A9" s="358"/>
      <c r="B9" s="359"/>
      <c r="C9" s="359"/>
      <c r="D9" s="360"/>
      <c r="E9" s="62">
        <f>SUM(E11)</f>
        <v>0</v>
      </c>
      <c r="F9" s="62">
        <f>SUM(G9+O9)</f>
        <v>0</v>
      </c>
      <c r="G9" s="62">
        <f>SUM(G11)</f>
        <v>0</v>
      </c>
      <c r="H9" s="62"/>
      <c r="I9" s="62"/>
      <c r="J9" s="62"/>
      <c r="K9" s="62"/>
      <c r="L9" s="62"/>
      <c r="M9" s="62"/>
      <c r="N9" s="62"/>
      <c r="O9" s="62">
        <f t="shared" si="1"/>
        <v>0</v>
      </c>
      <c r="P9" s="62">
        <f t="shared" si="1"/>
        <v>0</v>
      </c>
      <c r="Q9" s="62">
        <f>SUM(Q11)</f>
        <v>0</v>
      </c>
      <c r="R9" s="69"/>
      <c r="S9" s="69"/>
    </row>
    <row r="10" spans="1:19" ht="18.75" customHeight="1">
      <c r="A10" s="363"/>
      <c r="B10" s="368"/>
      <c r="C10" s="368"/>
      <c r="D10" s="368"/>
      <c r="E10" s="62"/>
      <c r="F10" s="62">
        <f>SUM(G10+O10)</f>
        <v>0</v>
      </c>
      <c r="G10" s="62">
        <f>SUM(H10:N10)</f>
        <v>0</v>
      </c>
      <c r="H10" s="62"/>
      <c r="I10" s="62"/>
      <c r="J10" s="62"/>
      <c r="K10" s="62"/>
      <c r="L10" s="62"/>
      <c r="M10" s="62"/>
      <c r="N10" s="62"/>
      <c r="O10" s="69">
        <f t="shared" si="1"/>
        <v>0</v>
      </c>
      <c r="P10" s="69">
        <f t="shared" si="1"/>
        <v>0</v>
      </c>
      <c r="Q10" s="69"/>
      <c r="R10" s="69"/>
      <c r="S10" s="69"/>
    </row>
    <row r="11" spans="1:19" ht="16.5" customHeight="1">
      <c r="A11" s="364"/>
      <c r="B11" s="350"/>
      <c r="C11" s="350"/>
      <c r="D11" s="350"/>
      <c r="E11" s="62"/>
      <c r="F11" s="62">
        <f>SUM(G11+O11)</f>
        <v>0</v>
      </c>
      <c r="G11" s="62">
        <f>SUM(H11:N11)</f>
        <v>0</v>
      </c>
      <c r="H11" s="70"/>
      <c r="I11" s="70"/>
      <c r="J11" s="70"/>
      <c r="K11" s="70"/>
      <c r="L11" s="70"/>
      <c r="M11" s="70"/>
      <c r="N11" s="70"/>
      <c r="O11" s="69">
        <f>SUM(P11)</f>
        <v>0</v>
      </c>
      <c r="P11" s="69">
        <f>SUM(Q11)</f>
        <v>0</v>
      </c>
      <c r="Q11" s="62"/>
      <c r="R11" s="71"/>
      <c r="S11" s="71"/>
    </row>
    <row r="12" spans="1:19" ht="17.25" customHeight="1">
      <c r="A12" s="355" t="s">
        <v>197</v>
      </c>
      <c r="B12" s="356"/>
      <c r="C12" s="356"/>
      <c r="D12" s="356"/>
      <c r="E12" s="62">
        <f>SUM(E14,E16,E18,E20)</f>
        <v>30000</v>
      </c>
      <c r="F12" s="62">
        <f>SUM(F14,F16,F18,F20)</f>
        <v>221126</v>
      </c>
      <c r="G12" s="62">
        <f aca="true" t="shared" si="2" ref="G12:S13">SUM(G14,G16,G18,G20)</f>
        <v>69680</v>
      </c>
      <c r="H12" s="62">
        <f t="shared" si="2"/>
        <v>0</v>
      </c>
      <c r="I12" s="62">
        <f t="shared" si="2"/>
        <v>60000</v>
      </c>
      <c r="J12" s="62">
        <f t="shared" si="2"/>
        <v>9680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151446</v>
      </c>
      <c r="P12" s="62">
        <f t="shared" si="2"/>
        <v>71712.74</v>
      </c>
      <c r="Q12" s="62">
        <f t="shared" si="2"/>
        <v>71712.74</v>
      </c>
      <c r="R12" s="62">
        <f t="shared" si="2"/>
        <v>0</v>
      </c>
      <c r="S12" s="62">
        <f t="shared" si="2"/>
        <v>0</v>
      </c>
    </row>
    <row r="13" spans="1:19" ht="17.25" customHeight="1">
      <c r="A13" s="358"/>
      <c r="B13" s="359"/>
      <c r="C13" s="359"/>
      <c r="D13" s="359"/>
      <c r="E13" s="62">
        <f>SUM(E15,E17,E19,E21)</f>
        <v>0</v>
      </c>
      <c r="F13" s="62">
        <f>SUM(F15,F17,F19,F21)</f>
        <v>3213.63</v>
      </c>
      <c r="G13" s="62">
        <f t="shared" si="2"/>
        <v>3213.63</v>
      </c>
      <c r="H13" s="62">
        <f t="shared" si="2"/>
        <v>0</v>
      </c>
      <c r="I13" s="62">
        <f t="shared" si="2"/>
        <v>0</v>
      </c>
      <c r="J13" s="62">
        <f t="shared" si="2"/>
        <v>3213.63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2">
        <f t="shared" si="2"/>
        <v>0</v>
      </c>
      <c r="S13" s="62">
        <f t="shared" si="2"/>
        <v>0</v>
      </c>
    </row>
    <row r="14" spans="1:19" ht="19.5" customHeight="1">
      <c r="A14" s="363" t="s">
        <v>379</v>
      </c>
      <c r="B14" s="345">
        <v>600</v>
      </c>
      <c r="C14" s="347">
        <v>60014</v>
      </c>
      <c r="D14" s="368">
        <v>6620</v>
      </c>
      <c r="E14" s="70"/>
      <c r="F14" s="62">
        <f>SUM(G14+O14)</f>
        <v>151446</v>
      </c>
      <c r="G14" s="62">
        <f>SUM(H14:N14)</f>
        <v>0</v>
      </c>
      <c r="H14" s="62"/>
      <c r="I14" s="62"/>
      <c r="J14" s="62"/>
      <c r="K14" s="62"/>
      <c r="L14" s="62"/>
      <c r="M14" s="62"/>
      <c r="N14" s="62"/>
      <c r="O14" s="69">
        <v>151446</v>
      </c>
      <c r="P14" s="69">
        <f>SUM(Q14)</f>
        <v>71712.74</v>
      </c>
      <c r="Q14" s="69">
        <v>71712.74</v>
      </c>
      <c r="R14" s="69"/>
      <c r="S14" s="69"/>
    </row>
    <row r="15" spans="1:19" ht="45" customHeight="1">
      <c r="A15" s="364"/>
      <c r="B15" s="346"/>
      <c r="C15" s="348"/>
      <c r="D15" s="350"/>
      <c r="E15" s="62"/>
      <c r="F15" s="62">
        <f>SUM(G15+O15)</f>
        <v>0</v>
      </c>
      <c r="G15" s="62">
        <f>SUM(H15:N15)</f>
        <v>0</v>
      </c>
      <c r="H15" s="62"/>
      <c r="I15" s="62"/>
      <c r="J15" s="62"/>
      <c r="K15" s="62"/>
      <c r="L15" s="62"/>
      <c r="M15" s="62"/>
      <c r="N15" s="62"/>
      <c r="O15" s="69">
        <f>SUM(P15)</f>
        <v>0</v>
      </c>
      <c r="P15" s="69">
        <f>SUM(Q15)</f>
        <v>0</v>
      </c>
      <c r="Q15" s="69">
        <v>0</v>
      </c>
      <c r="R15" s="69"/>
      <c r="S15" s="69"/>
    </row>
    <row r="16" spans="1:19" ht="31.5" customHeight="1">
      <c r="A16" s="343" t="s">
        <v>99</v>
      </c>
      <c r="B16" s="345">
        <v>600</v>
      </c>
      <c r="C16" s="347">
        <v>60017</v>
      </c>
      <c r="D16" s="349">
        <v>2330</v>
      </c>
      <c r="E16" s="62">
        <v>30000</v>
      </c>
      <c r="F16" s="62">
        <f>SUM(G16,O16)</f>
        <v>60000</v>
      </c>
      <c r="G16" s="62">
        <f>SUM(H16:N16)</f>
        <v>60000</v>
      </c>
      <c r="H16" s="62"/>
      <c r="I16" s="62">
        <v>60000</v>
      </c>
      <c r="J16" s="62"/>
      <c r="K16" s="62"/>
      <c r="L16" s="62"/>
      <c r="M16" s="62"/>
      <c r="N16" s="62"/>
      <c r="O16" s="62">
        <f>SUM(P16+R16+S16)</f>
        <v>0</v>
      </c>
      <c r="P16" s="69"/>
      <c r="Q16" s="69"/>
      <c r="R16" s="69"/>
      <c r="S16" s="69"/>
    </row>
    <row r="17" spans="1:19" ht="31.5" customHeight="1">
      <c r="A17" s="344"/>
      <c r="B17" s="346"/>
      <c r="C17" s="348"/>
      <c r="D17" s="350"/>
      <c r="E17" s="62"/>
      <c r="F17" s="62">
        <f>SUM(G17:O17)</f>
        <v>0</v>
      </c>
      <c r="G17" s="62"/>
      <c r="H17" s="62"/>
      <c r="I17" s="62"/>
      <c r="J17" s="62"/>
      <c r="K17" s="62"/>
      <c r="L17" s="62"/>
      <c r="M17" s="62"/>
      <c r="N17" s="62"/>
      <c r="O17" s="62">
        <f>SUM(P17+R17+S17)</f>
        <v>0</v>
      </c>
      <c r="P17" s="69"/>
      <c r="Q17" s="69">
        <v>0</v>
      </c>
      <c r="R17" s="69"/>
      <c r="S17" s="69"/>
    </row>
    <row r="18" spans="1:19" ht="30" customHeight="1">
      <c r="A18" s="367" t="s">
        <v>100</v>
      </c>
      <c r="B18" s="349">
        <v>801</v>
      </c>
      <c r="C18" s="349">
        <v>80104</v>
      </c>
      <c r="D18" s="349">
        <v>2540</v>
      </c>
      <c r="E18" s="62"/>
      <c r="F18" s="62">
        <f>SUM(G18+O18)</f>
        <v>9680</v>
      </c>
      <c r="G18" s="62">
        <f>SUM(H18:N18)</f>
        <v>9680</v>
      </c>
      <c r="H18" s="62"/>
      <c r="I18" s="62"/>
      <c r="J18" s="62">
        <v>9680</v>
      </c>
      <c r="K18" s="62"/>
      <c r="L18" s="62"/>
      <c r="M18" s="62"/>
      <c r="N18" s="62"/>
      <c r="O18" s="62"/>
      <c r="P18" s="69"/>
      <c r="Q18" s="69"/>
      <c r="R18" s="69"/>
      <c r="S18" s="69"/>
    </row>
    <row r="19" spans="1:19" ht="37.5" customHeight="1">
      <c r="A19" s="301"/>
      <c r="B19" s="350"/>
      <c r="C19" s="350"/>
      <c r="D19" s="350"/>
      <c r="E19" s="62"/>
      <c r="F19" s="62">
        <f>SUM(G19+O19)</f>
        <v>3213.63</v>
      </c>
      <c r="G19" s="62">
        <f>SUM(H19:N19)</f>
        <v>3213.63</v>
      </c>
      <c r="H19" s="62"/>
      <c r="I19" s="62"/>
      <c r="J19" s="62">
        <v>3213.63</v>
      </c>
      <c r="K19" s="62"/>
      <c r="L19" s="62"/>
      <c r="M19" s="62"/>
      <c r="N19" s="62"/>
      <c r="O19" s="62"/>
      <c r="P19" s="69"/>
      <c r="Q19" s="69"/>
      <c r="R19" s="69"/>
      <c r="S19" s="69"/>
    </row>
    <row r="20" spans="1:19" ht="16.5" customHeight="1">
      <c r="A20" s="363"/>
      <c r="B20" s="365"/>
      <c r="C20" s="366"/>
      <c r="D20" s="349"/>
      <c r="E20" s="62"/>
      <c r="F20" s="62">
        <f>SUM(G20+O20)</f>
        <v>0</v>
      </c>
      <c r="G20" s="62">
        <f>SUM(H20:N20)</f>
        <v>0</v>
      </c>
      <c r="H20" s="62"/>
      <c r="I20" s="62"/>
      <c r="J20" s="62">
        <v>0</v>
      </c>
      <c r="K20" s="62"/>
      <c r="L20" s="62"/>
      <c r="M20" s="62"/>
      <c r="N20" s="62"/>
      <c r="O20" s="62">
        <f>SUM(P20+R20+S20)</f>
        <v>0</v>
      </c>
      <c r="P20" s="62">
        <v>0</v>
      </c>
      <c r="Q20" s="69"/>
      <c r="R20" s="69"/>
      <c r="S20" s="69"/>
    </row>
    <row r="21" spans="1:19" ht="24.75" customHeight="1">
      <c r="A21" s="364"/>
      <c r="B21" s="346"/>
      <c r="C21" s="348"/>
      <c r="D21" s="350"/>
      <c r="E21" s="62"/>
      <c r="F21" s="62">
        <f>SUM(G21+O21)</f>
        <v>0</v>
      </c>
      <c r="G21" s="62">
        <f>SUM(H21:N21)</f>
        <v>0</v>
      </c>
      <c r="H21" s="62"/>
      <c r="I21" s="62"/>
      <c r="J21" s="62"/>
      <c r="K21" s="62"/>
      <c r="L21" s="62"/>
      <c r="M21" s="62"/>
      <c r="N21" s="62"/>
      <c r="O21" s="62">
        <f>SUM(P21+R21+S21)</f>
        <v>0</v>
      </c>
      <c r="P21" s="62">
        <v>0</v>
      </c>
      <c r="Q21" s="69">
        <v>0</v>
      </c>
      <c r="R21" s="69"/>
      <c r="S21" s="69"/>
    </row>
    <row r="22" spans="1:19" ht="21.75" customHeight="1">
      <c r="A22" s="356" t="s">
        <v>210</v>
      </c>
      <c r="B22" s="356"/>
      <c r="C22" s="356"/>
      <c r="D22" s="357"/>
      <c r="E22" s="62">
        <f aca="true" t="shared" si="3" ref="E22:J23">SUM(E24)</f>
        <v>0</v>
      </c>
      <c r="F22" s="62">
        <f>SUM(F24)</f>
        <v>0</v>
      </c>
      <c r="G22" s="62">
        <f aca="true" t="shared" si="4" ref="G22:O22">SUM(G24)</f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2">
        <f t="shared" si="4"/>
        <v>0</v>
      </c>
      <c r="P22" s="62" t="e">
        <f>SUM(#REF!,P24)</f>
        <v>#REF!</v>
      </c>
      <c r="Q22" s="62" t="e">
        <f>SUM(#REF!,Q24)</f>
        <v>#REF!</v>
      </c>
      <c r="R22" s="62" t="e">
        <f>SUM(#REF!,R24)</f>
        <v>#REF!</v>
      </c>
      <c r="S22" s="62" t="e">
        <f>SUM(#REF!,S24)</f>
        <v>#REF!</v>
      </c>
    </row>
    <row r="23" spans="1:19" ht="23.25" customHeight="1">
      <c r="A23" s="359"/>
      <c r="B23" s="359"/>
      <c r="C23" s="359"/>
      <c r="D23" s="360"/>
      <c r="E23" s="62">
        <f t="shared" si="3"/>
        <v>0</v>
      </c>
      <c r="F23" s="62">
        <f t="shared" si="3"/>
        <v>0</v>
      </c>
      <c r="G23" s="62">
        <f t="shared" si="3"/>
        <v>0</v>
      </c>
      <c r="H23" s="62">
        <f t="shared" si="3"/>
        <v>0</v>
      </c>
      <c r="I23" s="62">
        <f t="shared" si="3"/>
        <v>0</v>
      </c>
      <c r="J23" s="62">
        <f t="shared" si="3"/>
        <v>0</v>
      </c>
      <c r="K23" s="62"/>
      <c r="L23" s="62"/>
      <c r="M23" s="62"/>
      <c r="N23" s="43"/>
      <c r="O23" s="62">
        <f>SUM(P23+R23+S23)</f>
        <v>0</v>
      </c>
      <c r="P23" s="62">
        <v>0</v>
      </c>
      <c r="Q23" s="45"/>
      <c r="R23" s="62"/>
      <c r="S23" s="69"/>
    </row>
    <row r="24" spans="1:19" ht="29.25" customHeight="1">
      <c r="A24" s="343" t="s">
        <v>101</v>
      </c>
      <c r="B24" s="349">
        <v>921</v>
      </c>
      <c r="C24" s="349">
        <v>92105</v>
      </c>
      <c r="D24" s="361">
        <v>2800</v>
      </c>
      <c r="E24" s="62"/>
      <c r="F24" s="62">
        <f>SUM(G24+O24)</f>
        <v>0</v>
      </c>
      <c r="G24" s="62">
        <f>SUM(H24:N24)</f>
        <v>0</v>
      </c>
      <c r="H24" s="62"/>
      <c r="I24" s="62">
        <v>0</v>
      </c>
      <c r="J24" s="62"/>
      <c r="K24" s="62"/>
      <c r="L24" s="62"/>
      <c r="M24" s="62"/>
      <c r="N24" s="62"/>
      <c r="O24" s="62">
        <f>SUM(P24+R24+S24)</f>
        <v>0</v>
      </c>
      <c r="P24" s="62">
        <v>0</v>
      </c>
      <c r="Q24" s="69"/>
      <c r="R24" s="69"/>
      <c r="S24" s="69"/>
    </row>
    <row r="25" spans="1:19" ht="28.5" customHeight="1">
      <c r="A25" s="344"/>
      <c r="B25" s="350"/>
      <c r="C25" s="350"/>
      <c r="D25" s="362"/>
      <c r="E25" s="62">
        <v>0</v>
      </c>
      <c r="F25" s="62">
        <f>SUM(G25+O25)</f>
        <v>0</v>
      </c>
      <c r="G25" s="62">
        <f>SUM(H25:N25)</f>
        <v>0</v>
      </c>
      <c r="H25" s="70"/>
      <c r="I25" s="70"/>
      <c r="J25" s="70"/>
      <c r="K25" s="62"/>
      <c r="L25" s="62"/>
      <c r="M25" s="62"/>
      <c r="N25" s="62"/>
      <c r="O25" s="62">
        <f>SUM(P25+R25+S25)</f>
        <v>0</v>
      </c>
      <c r="P25" s="62">
        <v>0</v>
      </c>
      <c r="Q25" s="69"/>
      <c r="R25" s="69"/>
      <c r="S25" s="69"/>
    </row>
    <row r="26" spans="1:19" ht="15.75">
      <c r="A26" s="351" t="s">
        <v>127</v>
      </c>
      <c r="B26" s="351"/>
      <c r="C26" s="351"/>
      <c r="D26" s="352"/>
      <c r="E26" s="144">
        <f>SUM(E12,E22)</f>
        <v>30000</v>
      </c>
      <c r="F26" s="144">
        <f>SUM(F12,F22)</f>
        <v>221126</v>
      </c>
      <c r="G26" s="144">
        <f>SUM(G12,G22)</f>
        <v>69680</v>
      </c>
      <c r="H26" s="144">
        <f aca="true" t="shared" si="5" ref="H26:N26">SUM(H12,H22)</f>
        <v>0</v>
      </c>
      <c r="I26" s="144">
        <f t="shared" si="5"/>
        <v>60000</v>
      </c>
      <c r="J26" s="144">
        <f t="shared" si="5"/>
        <v>9680</v>
      </c>
      <c r="K26" s="144">
        <f t="shared" si="5"/>
        <v>0</v>
      </c>
      <c r="L26" s="144">
        <f t="shared" si="5"/>
        <v>0</v>
      </c>
      <c r="M26" s="144">
        <f t="shared" si="5"/>
        <v>0</v>
      </c>
      <c r="N26" s="144">
        <f t="shared" si="5"/>
        <v>0</v>
      </c>
      <c r="O26" s="144">
        <f>SUM(O8+O12)</f>
        <v>151446</v>
      </c>
      <c r="P26" s="144">
        <f>SUM(P8+P12)</f>
        <v>71712.74</v>
      </c>
      <c r="Q26" s="144">
        <f>SUM(Q8+Q12)</f>
        <v>71712.74</v>
      </c>
      <c r="R26" s="144">
        <f>SUM(R8)</f>
        <v>0</v>
      </c>
      <c r="S26" s="144">
        <f>SUM(S8)</f>
        <v>0</v>
      </c>
    </row>
    <row r="27" spans="1:19" ht="15.75">
      <c r="A27" s="353"/>
      <c r="B27" s="353"/>
      <c r="C27" s="353"/>
      <c r="D27" s="354"/>
      <c r="E27" s="144">
        <f>SUM(E9,E13,E23)</f>
        <v>0</v>
      </c>
      <c r="F27" s="144">
        <f>SUM(F9,F13,F23)</f>
        <v>3213.63</v>
      </c>
      <c r="G27" s="144">
        <f>SUM(G13,G23)</f>
        <v>3213.63</v>
      </c>
      <c r="H27" s="144">
        <f>SUM(H13,H23)</f>
        <v>0</v>
      </c>
      <c r="I27" s="144">
        <f>SUM(I13,I23)</f>
        <v>0</v>
      </c>
      <c r="J27" s="144">
        <f>SUM(J23,J13)</f>
        <v>3213.63</v>
      </c>
      <c r="K27" s="144">
        <f>SUM(K23,K13)</f>
        <v>0</v>
      </c>
      <c r="L27" s="144">
        <f>SUM(L23,L13)</f>
        <v>0</v>
      </c>
      <c r="M27" s="144">
        <f>SUM(M23,M13)</f>
        <v>0</v>
      </c>
      <c r="N27" s="144">
        <f>SUM(N23,N13)</f>
        <v>0</v>
      </c>
      <c r="O27" s="144">
        <f>SUM(O9+O13)</f>
        <v>0</v>
      </c>
      <c r="P27" s="144">
        <f>SUM(P9+P13)</f>
        <v>0</v>
      </c>
      <c r="Q27" s="144">
        <f>SUM(Q9,Q13)</f>
        <v>0</v>
      </c>
      <c r="R27" s="144">
        <f>SUM(R9)</f>
        <v>0</v>
      </c>
      <c r="S27" s="144">
        <f>SUM(S9)</f>
        <v>0</v>
      </c>
    </row>
  </sheetData>
  <mergeCells count="50">
    <mergeCell ref="R2:S2"/>
    <mergeCell ref="A10:A11"/>
    <mergeCell ref="B10:B11"/>
    <mergeCell ref="C10:C11"/>
    <mergeCell ref="D10:D11"/>
    <mergeCell ref="P4:S4"/>
    <mergeCell ref="H5:I5"/>
    <mergeCell ref="J5:J6"/>
    <mergeCell ref="K5:K6"/>
    <mergeCell ref="L5:L6"/>
    <mergeCell ref="M5:M6"/>
    <mergeCell ref="N5:N6"/>
    <mergeCell ref="P5:P6"/>
    <mergeCell ref="R5:R6"/>
    <mergeCell ref="O4:O6"/>
    <mergeCell ref="H4:N4"/>
    <mergeCell ref="S5:S6"/>
    <mergeCell ref="A1:S1"/>
    <mergeCell ref="A3:A6"/>
    <mergeCell ref="B3:B6"/>
    <mergeCell ref="C3:C6"/>
    <mergeCell ref="D3:D6"/>
    <mergeCell ref="E3:E6"/>
    <mergeCell ref="F3:F6"/>
    <mergeCell ref="G3:S3"/>
    <mergeCell ref="G4:G6"/>
    <mergeCell ref="A14:A15"/>
    <mergeCell ref="B14:B15"/>
    <mergeCell ref="C14:C15"/>
    <mergeCell ref="A12:D13"/>
    <mergeCell ref="D14:D15"/>
    <mergeCell ref="A8:D9"/>
    <mergeCell ref="D24:D25"/>
    <mergeCell ref="A20:A21"/>
    <mergeCell ref="B20:B21"/>
    <mergeCell ref="C20:C21"/>
    <mergeCell ref="D20:D21"/>
    <mergeCell ref="A22:D23"/>
    <mergeCell ref="A18:A19"/>
    <mergeCell ref="B18:B19"/>
    <mergeCell ref="C18:C19"/>
    <mergeCell ref="D18:D19"/>
    <mergeCell ref="A26:D27"/>
    <mergeCell ref="A24:A25"/>
    <mergeCell ref="B24:B25"/>
    <mergeCell ref="C24:C25"/>
    <mergeCell ref="A16:A17"/>
    <mergeCell ref="B16:B17"/>
    <mergeCell ref="C16:C17"/>
    <mergeCell ref="D16:D17"/>
  </mergeCells>
  <printOptions/>
  <pageMargins left="0.75" right="0.75" top="1" bottom="1" header="0.5" footer="0.5"/>
  <pageSetup horizontalDpi="600" verticalDpi="600" orientation="landscape" paperSize="9" scale="4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Normal="200" zoomScaleSheetLayoutView="100" workbookViewId="0" topLeftCell="B68">
      <selection activeCell="I39" sqref="I39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10.00390625" style="0" customWidth="1"/>
    <col min="4" max="4" width="82.875" style="0" customWidth="1"/>
    <col min="5" max="5" width="17.25390625" style="0" customWidth="1"/>
    <col min="6" max="6" width="18.00390625" style="0" customWidth="1"/>
    <col min="7" max="7" width="8.875" style="0" customWidth="1"/>
    <col min="8" max="8" width="18.375" style="0" customWidth="1"/>
    <col min="9" max="9" width="18.125" style="0" customWidth="1"/>
    <col min="10" max="10" width="8.375" style="0" customWidth="1"/>
  </cols>
  <sheetData>
    <row r="1" spans="1:10" ht="18.75">
      <c r="A1" s="377" t="s">
        <v>470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8.75">
      <c r="A2" s="240" t="s">
        <v>279</v>
      </c>
      <c r="B2" s="240" t="s">
        <v>280</v>
      </c>
      <c r="C2" s="240" t="s">
        <v>281</v>
      </c>
      <c r="D2" s="240" t="s">
        <v>282</v>
      </c>
      <c r="E2" s="237" t="s">
        <v>283</v>
      </c>
      <c r="F2" s="233"/>
      <c r="G2" s="232"/>
      <c r="H2" s="237" t="s">
        <v>284</v>
      </c>
      <c r="I2" s="233"/>
      <c r="J2" s="232"/>
    </row>
    <row r="3" spans="1:10" ht="18.75">
      <c r="A3" s="241"/>
      <c r="B3" s="241"/>
      <c r="C3" s="241"/>
      <c r="D3" s="241"/>
      <c r="E3" s="57" t="s">
        <v>285</v>
      </c>
      <c r="F3" s="57" t="s">
        <v>286</v>
      </c>
      <c r="G3" s="57" t="s">
        <v>287</v>
      </c>
      <c r="H3" s="57" t="s">
        <v>285</v>
      </c>
      <c r="I3" s="57" t="s">
        <v>286</v>
      </c>
      <c r="J3" s="57" t="s">
        <v>287</v>
      </c>
    </row>
    <row r="4" spans="1:10" ht="18.75">
      <c r="A4" s="53" t="s">
        <v>288</v>
      </c>
      <c r="B4" s="54"/>
      <c r="C4" s="54"/>
      <c r="D4" s="58" t="s">
        <v>289</v>
      </c>
      <c r="E4" s="59">
        <f aca="true" t="shared" si="0" ref="E4:J4">SUM(E5)</f>
        <v>190992.22</v>
      </c>
      <c r="F4" s="59">
        <f t="shared" si="0"/>
        <v>190992.22</v>
      </c>
      <c r="G4" s="59">
        <f t="shared" si="0"/>
        <v>100</v>
      </c>
      <c r="H4" s="59">
        <f t="shared" si="0"/>
        <v>190992.22</v>
      </c>
      <c r="I4" s="59">
        <f t="shared" si="0"/>
        <v>190992.22</v>
      </c>
      <c r="J4" s="59">
        <f t="shared" si="0"/>
        <v>100</v>
      </c>
    </row>
    <row r="5" spans="1:10" ht="18.75">
      <c r="A5" s="54"/>
      <c r="B5" s="53" t="s">
        <v>294</v>
      </c>
      <c r="C5" s="54"/>
      <c r="D5" s="60" t="s">
        <v>296</v>
      </c>
      <c r="E5" s="59">
        <f>SUM(E6:E6)</f>
        <v>190992.22</v>
      </c>
      <c r="F5" s="59">
        <f>SUM(F6:F6)</f>
        <v>190992.22</v>
      </c>
      <c r="G5" s="61">
        <f>F5/E5*100</f>
        <v>100</v>
      </c>
      <c r="H5" s="59">
        <f>SUM(H7:H8)</f>
        <v>190992.22</v>
      </c>
      <c r="I5" s="59">
        <f>SUM(I7:I8)</f>
        <v>190992.22</v>
      </c>
      <c r="J5" s="59">
        <f>I5/H5*100</f>
        <v>100</v>
      </c>
    </row>
    <row r="6" spans="1:10" ht="38.25" customHeight="1">
      <c r="A6" s="54"/>
      <c r="B6" s="53"/>
      <c r="C6" s="54">
        <v>2010</v>
      </c>
      <c r="D6" s="58" t="s">
        <v>297</v>
      </c>
      <c r="E6" s="59">
        <v>190992.22</v>
      </c>
      <c r="F6" s="59">
        <v>190992.22</v>
      </c>
      <c r="G6" s="61">
        <f>F6/E6*100</f>
        <v>100</v>
      </c>
      <c r="H6" s="59"/>
      <c r="I6" s="59"/>
      <c r="J6" s="59"/>
    </row>
    <row r="7" spans="1:10" ht="20.25" customHeight="1">
      <c r="A7" s="54"/>
      <c r="B7" s="53"/>
      <c r="C7" s="54">
        <v>4210</v>
      </c>
      <c r="D7" s="58" t="s">
        <v>300</v>
      </c>
      <c r="E7" s="59"/>
      <c r="F7" s="59"/>
      <c r="G7" s="61"/>
      <c r="H7" s="59">
        <v>3744.95</v>
      </c>
      <c r="I7" s="59">
        <v>3744.95</v>
      </c>
      <c r="J7" s="59">
        <f>I7/H7*100</f>
        <v>100</v>
      </c>
    </row>
    <row r="8" spans="1:10" ht="18.75">
      <c r="A8" s="54"/>
      <c r="B8" s="53"/>
      <c r="C8" s="54">
        <v>4430</v>
      </c>
      <c r="D8" s="58" t="s">
        <v>303</v>
      </c>
      <c r="E8" s="59"/>
      <c r="F8" s="59"/>
      <c r="G8" s="59"/>
      <c r="H8" s="59">
        <v>187247.27</v>
      </c>
      <c r="I8" s="59">
        <v>187247.27</v>
      </c>
      <c r="J8" s="59">
        <f>I8/H8*100</f>
        <v>100</v>
      </c>
    </row>
    <row r="9" spans="1:17" ht="19.5" customHeight="1">
      <c r="A9" s="53">
        <v>750</v>
      </c>
      <c r="B9" s="54"/>
      <c r="C9" s="54"/>
      <c r="D9" s="58" t="s">
        <v>233</v>
      </c>
      <c r="E9" s="59">
        <f aca="true" t="shared" si="1" ref="E9:J9">SUM(E10)</f>
        <v>42191</v>
      </c>
      <c r="F9" s="59">
        <f t="shared" si="1"/>
        <v>17017.05</v>
      </c>
      <c r="G9" s="59">
        <f t="shared" si="1"/>
        <v>40.333364935649776</v>
      </c>
      <c r="H9" s="59">
        <f t="shared" si="1"/>
        <v>42191</v>
      </c>
      <c r="I9" s="59">
        <f t="shared" si="1"/>
        <v>16524.41</v>
      </c>
      <c r="J9" s="59">
        <f t="shared" si="1"/>
        <v>39.16572254746273</v>
      </c>
      <c r="Q9" s="24"/>
    </row>
    <row r="10" spans="1:10" ht="18.75">
      <c r="A10" s="54"/>
      <c r="B10" s="55">
        <v>75011</v>
      </c>
      <c r="C10" s="54"/>
      <c r="D10" s="60" t="s">
        <v>327</v>
      </c>
      <c r="E10" s="59">
        <f>SUM(E11:E11)</f>
        <v>42191</v>
      </c>
      <c r="F10" s="59">
        <f>SUM(F11:F11)</f>
        <v>17017.05</v>
      </c>
      <c r="G10" s="59">
        <f>F10/E10*100</f>
        <v>40.333364935649776</v>
      </c>
      <c r="H10" s="59">
        <f>SUM(H12:H17)</f>
        <v>42191</v>
      </c>
      <c r="I10" s="59">
        <f>SUM(I12:I17)</f>
        <v>16524.41</v>
      </c>
      <c r="J10" s="59">
        <f>I10/H10*100</f>
        <v>39.16572254746273</v>
      </c>
    </row>
    <row r="11" spans="1:10" ht="39" customHeight="1">
      <c r="A11" s="54"/>
      <c r="B11" s="55"/>
      <c r="C11" s="54">
        <v>2010</v>
      </c>
      <c r="D11" s="58" t="s">
        <v>297</v>
      </c>
      <c r="E11" s="59">
        <v>42191</v>
      </c>
      <c r="F11" s="59">
        <v>17017.05</v>
      </c>
      <c r="G11" s="59">
        <f>F11/E11*100</f>
        <v>40.333364935649776</v>
      </c>
      <c r="H11" s="59" t="s">
        <v>271</v>
      </c>
      <c r="I11" s="59"/>
      <c r="J11" s="59"/>
    </row>
    <row r="12" spans="1:10" ht="18.75">
      <c r="A12" s="54"/>
      <c r="B12" s="54"/>
      <c r="C12" s="54">
        <v>4010</v>
      </c>
      <c r="D12" s="58" t="s">
        <v>318</v>
      </c>
      <c r="E12" s="59"/>
      <c r="F12" s="59"/>
      <c r="G12" s="59"/>
      <c r="H12" s="59">
        <v>28708</v>
      </c>
      <c r="I12" s="59">
        <v>9879.37</v>
      </c>
      <c r="J12" s="59">
        <f aca="true" t="shared" si="2" ref="J12:J17">I12/H12*100</f>
        <v>34.41329942873067</v>
      </c>
    </row>
    <row r="13" spans="1:10" ht="18.75">
      <c r="A13" s="54"/>
      <c r="B13" s="54"/>
      <c r="C13" s="54">
        <v>4040</v>
      </c>
      <c r="D13" s="58" t="s">
        <v>319</v>
      </c>
      <c r="E13" s="59"/>
      <c r="F13" s="59"/>
      <c r="G13" s="59"/>
      <c r="H13" s="59">
        <v>2252.5</v>
      </c>
      <c r="I13" s="59">
        <v>1627.1</v>
      </c>
      <c r="J13" s="59">
        <f t="shared" si="2"/>
        <v>72.23529411764706</v>
      </c>
    </row>
    <row r="14" spans="1:10" ht="18.75">
      <c r="A14" s="54"/>
      <c r="B14" s="54"/>
      <c r="C14" s="54">
        <v>4110</v>
      </c>
      <c r="D14" s="58" t="s">
        <v>320</v>
      </c>
      <c r="E14" s="59"/>
      <c r="F14" s="59"/>
      <c r="G14" s="59"/>
      <c r="H14" s="59">
        <v>5294.25</v>
      </c>
      <c r="I14" s="59">
        <v>1689.23</v>
      </c>
      <c r="J14" s="59">
        <f t="shared" si="2"/>
        <v>31.90688010577513</v>
      </c>
    </row>
    <row r="15" spans="1:10" ht="18.75">
      <c r="A15" s="54"/>
      <c r="B15" s="54"/>
      <c r="C15" s="54">
        <v>4120</v>
      </c>
      <c r="D15" s="58" t="s">
        <v>329</v>
      </c>
      <c r="E15" s="59"/>
      <c r="F15" s="59"/>
      <c r="G15" s="59"/>
      <c r="H15" s="59">
        <v>758.53</v>
      </c>
      <c r="I15" s="59">
        <v>244.06</v>
      </c>
      <c r="J15" s="59">
        <f t="shared" si="2"/>
        <v>32.175391876392496</v>
      </c>
    </row>
    <row r="16" spans="1:10" ht="18.75">
      <c r="A16" s="54"/>
      <c r="B16" s="54"/>
      <c r="C16" s="54">
        <v>4210</v>
      </c>
      <c r="D16" s="58" t="s">
        <v>300</v>
      </c>
      <c r="E16" s="59"/>
      <c r="F16" s="59"/>
      <c r="G16" s="59"/>
      <c r="H16" s="59">
        <v>4077.72</v>
      </c>
      <c r="I16" s="59">
        <v>2259.65</v>
      </c>
      <c r="J16" s="59">
        <f t="shared" si="2"/>
        <v>55.41454538320435</v>
      </c>
    </row>
    <row r="17" spans="1:10" ht="20.25" customHeight="1">
      <c r="A17" s="54"/>
      <c r="B17" s="54"/>
      <c r="C17" s="56">
        <v>4360</v>
      </c>
      <c r="D17" s="58" t="s">
        <v>504</v>
      </c>
      <c r="E17" s="59"/>
      <c r="F17" s="59"/>
      <c r="G17" s="59"/>
      <c r="H17" s="59">
        <v>1100</v>
      </c>
      <c r="I17" s="59">
        <v>825</v>
      </c>
      <c r="J17" s="59">
        <f t="shared" si="2"/>
        <v>75</v>
      </c>
    </row>
    <row r="18" spans="1:10" ht="20.25" customHeight="1">
      <c r="A18" s="54">
        <v>751</v>
      </c>
      <c r="B18" s="54"/>
      <c r="C18" s="54"/>
      <c r="D18" s="58" t="s">
        <v>38</v>
      </c>
      <c r="E18" s="59">
        <f>SUM(E19,E22)</f>
        <v>11056</v>
      </c>
      <c r="F18" s="59">
        <f>SUM(F19,F22)</f>
        <v>10538</v>
      </c>
      <c r="G18" s="59">
        <f>SUM(G19)</f>
        <v>94.01571164510166</v>
      </c>
      <c r="H18" s="59">
        <f>SUM(H19,H22)</f>
        <v>11056</v>
      </c>
      <c r="I18" s="59">
        <f>SUM(I19,I22)</f>
        <v>2922</v>
      </c>
      <c r="J18" s="59">
        <f>SUM(J19)</f>
        <v>6.030499075785582</v>
      </c>
    </row>
    <row r="19" spans="1:10" ht="21.75" customHeight="1">
      <c r="A19" s="54"/>
      <c r="B19" s="54">
        <v>75101</v>
      </c>
      <c r="C19" s="54"/>
      <c r="D19" s="60" t="s">
        <v>39</v>
      </c>
      <c r="E19" s="59">
        <f>SUM(E20)</f>
        <v>8656</v>
      </c>
      <c r="F19" s="59">
        <f>SUM(F20)</f>
        <v>8138</v>
      </c>
      <c r="G19" s="59">
        <f>SUM(G20)</f>
        <v>94.01571164510166</v>
      </c>
      <c r="H19" s="59">
        <f>SUM(H20:H21)</f>
        <v>8656</v>
      </c>
      <c r="I19" s="59">
        <f>SUM(I20:I21)</f>
        <v>522</v>
      </c>
      <c r="J19" s="59">
        <f>I19/H19*100</f>
        <v>6.030499075785582</v>
      </c>
    </row>
    <row r="20" spans="1:10" ht="44.25" customHeight="1">
      <c r="A20" s="54"/>
      <c r="B20" s="54"/>
      <c r="C20" s="54">
        <v>2010</v>
      </c>
      <c r="D20" s="58" t="s">
        <v>297</v>
      </c>
      <c r="E20" s="59">
        <v>8656</v>
      </c>
      <c r="F20" s="59">
        <v>8138</v>
      </c>
      <c r="G20" s="59">
        <f>SUM(F20/E20*100)</f>
        <v>94.01571164510166</v>
      </c>
      <c r="H20" s="59"/>
      <c r="I20" s="59"/>
      <c r="J20" s="59"/>
    </row>
    <row r="21" spans="1:10" ht="18.75">
      <c r="A21" s="54"/>
      <c r="B21" s="54"/>
      <c r="C21" s="54">
        <v>4210</v>
      </c>
      <c r="D21" s="58" t="s">
        <v>300</v>
      </c>
      <c r="E21" s="59"/>
      <c r="F21" s="59"/>
      <c r="G21" s="59"/>
      <c r="H21" s="59">
        <v>8656</v>
      </c>
      <c r="I21" s="59">
        <v>522</v>
      </c>
      <c r="J21" s="59">
        <f>I21/H21*100</f>
        <v>6.030499075785582</v>
      </c>
    </row>
    <row r="22" spans="1:10" ht="56.25">
      <c r="A22" s="172"/>
      <c r="B22" s="54">
        <v>75109</v>
      </c>
      <c r="C22" s="172"/>
      <c r="D22" s="171" t="s">
        <v>167</v>
      </c>
      <c r="E22" s="174">
        <f>SUM(E23:E25)</f>
        <v>2400</v>
      </c>
      <c r="F22" s="174">
        <f>SUM(F23:F25)</f>
        <v>2400</v>
      </c>
      <c r="G22" s="175">
        <f>F22/E22*100</f>
        <v>100</v>
      </c>
      <c r="H22" s="176">
        <f>SUM(H23:H25)</f>
        <v>2400</v>
      </c>
      <c r="I22" s="176">
        <f>SUM(I23:I25)</f>
        <v>2400</v>
      </c>
      <c r="J22" s="175">
        <f>I22/H22*100</f>
        <v>100</v>
      </c>
    </row>
    <row r="23" spans="1:10" ht="36.75" customHeight="1">
      <c r="A23" s="172"/>
      <c r="B23" s="137"/>
      <c r="C23" s="54">
        <v>2010</v>
      </c>
      <c r="D23" s="58" t="s">
        <v>297</v>
      </c>
      <c r="E23" s="139">
        <v>2400</v>
      </c>
      <c r="F23" s="139">
        <v>2400</v>
      </c>
      <c r="G23" s="59">
        <f>F23/E23*100</f>
        <v>100</v>
      </c>
      <c r="H23" s="138"/>
      <c r="I23" s="138"/>
      <c r="J23" s="59"/>
    </row>
    <row r="24" spans="1:10" ht="18.75">
      <c r="A24" s="172"/>
      <c r="B24" s="137"/>
      <c r="C24" s="54">
        <v>3030</v>
      </c>
      <c r="D24" s="58" t="s">
        <v>332</v>
      </c>
      <c r="E24" s="173"/>
      <c r="F24" s="173"/>
      <c r="G24" s="138"/>
      <c r="H24" s="136">
        <v>2000</v>
      </c>
      <c r="I24" s="136">
        <v>2000</v>
      </c>
      <c r="J24" s="59">
        <f>I24/H24*100</f>
        <v>100</v>
      </c>
    </row>
    <row r="25" spans="1:10" ht="18.75">
      <c r="A25" s="172"/>
      <c r="B25" s="54"/>
      <c r="C25" s="54">
        <v>4210</v>
      </c>
      <c r="D25" s="58" t="s">
        <v>300</v>
      </c>
      <c r="E25" s="59"/>
      <c r="F25" s="59"/>
      <c r="G25" s="59"/>
      <c r="H25" s="59">
        <v>400</v>
      </c>
      <c r="I25" s="59">
        <v>400</v>
      </c>
      <c r="J25" s="59">
        <f>I25/H25*100</f>
        <v>100</v>
      </c>
    </row>
    <row r="26" spans="1:10" ht="18.75">
      <c r="A26" s="54">
        <v>801</v>
      </c>
      <c r="B26" s="54"/>
      <c r="C26" s="54"/>
      <c r="D26" s="58" t="s">
        <v>73</v>
      </c>
      <c r="E26" s="59">
        <f>SUM(E27,E31,E35)</f>
        <v>23824</v>
      </c>
      <c r="F26" s="59">
        <f>SUM(F27,F31,F35)</f>
        <v>23823.95</v>
      </c>
      <c r="G26" s="59">
        <f>F26/E26*100</f>
        <v>99.99979012760242</v>
      </c>
      <c r="H26" s="59">
        <f>SUM(H27,H31,H35)</f>
        <v>23824</v>
      </c>
      <c r="I26" s="59">
        <f>SUM(I27,I31,I35)</f>
        <v>0</v>
      </c>
      <c r="J26" s="59">
        <f>I26/H26*100</f>
        <v>0</v>
      </c>
    </row>
    <row r="27" spans="1:10" ht="18.75">
      <c r="A27" s="54"/>
      <c r="B27" s="54">
        <v>80101</v>
      </c>
      <c r="C27" s="54"/>
      <c r="D27" s="58" t="s">
        <v>74</v>
      </c>
      <c r="E27" s="59">
        <f>SUM(E28)</f>
        <v>12836</v>
      </c>
      <c r="F27" s="59">
        <f>SUM(F28)</f>
        <v>12836</v>
      </c>
      <c r="G27" s="59">
        <f>F27/E27*100</f>
        <v>100</v>
      </c>
      <c r="H27" s="59">
        <f>SUM(H29:H30)</f>
        <v>12836</v>
      </c>
      <c r="I27" s="59">
        <f>SUM(I29:I30)</f>
        <v>0</v>
      </c>
      <c r="J27" s="59">
        <f>I27/H27*100</f>
        <v>0</v>
      </c>
    </row>
    <row r="28" spans="1:10" ht="35.25" customHeight="1">
      <c r="A28" s="54"/>
      <c r="B28" s="54"/>
      <c r="C28" s="54">
        <v>2010</v>
      </c>
      <c r="D28" s="58" t="s">
        <v>297</v>
      </c>
      <c r="E28" s="59">
        <v>12836</v>
      </c>
      <c r="F28" s="59">
        <v>12836</v>
      </c>
      <c r="G28" s="59">
        <f>F28/E28*100</f>
        <v>100</v>
      </c>
      <c r="H28" s="59"/>
      <c r="I28" s="59"/>
      <c r="J28" s="59"/>
    </row>
    <row r="29" spans="1:10" ht="20.25" customHeight="1">
      <c r="A29" s="54"/>
      <c r="B29" s="54"/>
      <c r="C29" s="54">
        <v>4210</v>
      </c>
      <c r="D29" s="58" t="s">
        <v>300</v>
      </c>
      <c r="E29" s="59"/>
      <c r="F29" s="59"/>
      <c r="G29" s="59"/>
      <c r="H29" s="59">
        <v>6404.24</v>
      </c>
      <c r="I29" s="59">
        <v>0</v>
      </c>
      <c r="J29" s="59"/>
    </row>
    <row r="30" spans="1:10" ht="18.75">
      <c r="A30" s="54"/>
      <c r="B30" s="54"/>
      <c r="C30" s="54">
        <v>4240</v>
      </c>
      <c r="D30" s="58" t="s">
        <v>519</v>
      </c>
      <c r="E30" s="59"/>
      <c r="F30" s="59"/>
      <c r="G30" s="59"/>
      <c r="H30" s="59">
        <v>6431.76</v>
      </c>
      <c r="I30" s="59">
        <v>0</v>
      </c>
      <c r="J30" s="59">
        <f>I30/H30*100</f>
        <v>0</v>
      </c>
    </row>
    <row r="31" spans="1:10" ht="18.75">
      <c r="A31" s="54"/>
      <c r="B31" s="54">
        <v>80110</v>
      </c>
      <c r="C31" s="54"/>
      <c r="D31" s="58" t="s">
        <v>82</v>
      </c>
      <c r="E31" s="59">
        <f>SUM(E32)</f>
        <v>10238</v>
      </c>
      <c r="F31" s="59">
        <f>SUM(F32)</f>
        <v>10238</v>
      </c>
      <c r="G31" s="59">
        <f>F31/E31*100</f>
        <v>100</v>
      </c>
      <c r="H31" s="59">
        <f>SUM(H33:H34)</f>
        <v>10238</v>
      </c>
      <c r="I31" s="59">
        <f>SUM(I33:I34)</f>
        <v>0</v>
      </c>
      <c r="J31" s="59">
        <f>I31/H31*100</f>
        <v>0</v>
      </c>
    </row>
    <row r="32" spans="1:10" ht="37.5" customHeight="1">
      <c r="A32" s="54"/>
      <c r="B32" s="54"/>
      <c r="C32" s="54">
        <v>2010</v>
      </c>
      <c r="D32" s="58" t="s">
        <v>297</v>
      </c>
      <c r="E32" s="59">
        <v>10238</v>
      </c>
      <c r="F32" s="59">
        <v>10238</v>
      </c>
      <c r="G32" s="59">
        <f>F32/E32*100</f>
        <v>100</v>
      </c>
      <c r="H32" s="59"/>
      <c r="I32" s="59"/>
      <c r="J32" s="59"/>
    </row>
    <row r="33" spans="1:10" ht="37.5" customHeight="1">
      <c r="A33" s="54"/>
      <c r="B33" s="54"/>
      <c r="C33" s="54">
        <v>4210</v>
      </c>
      <c r="D33" s="58" t="s">
        <v>300</v>
      </c>
      <c r="E33" s="59"/>
      <c r="F33" s="59"/>
      <c r="G33" s="59"/>
      <c r="H33" s="59">
        <v>1697.38</v>
      </c>
      <c r="I33" s="59">
        <v>0</v>
      </c>
      <c r="J33" s="59"/>
    </row>
    <row r="34" spans="1:10" ht="18.75">
      <c r="A34" s="54"/>
      <c r="B34" s="54"/>
      <c r="C34" s="54">
        <v>4240</v>
      </c>
      <c r="D34" s="58" t="s">
        <v>519</v>
      </c>
      <c r="E34" s="59"/>
      <c r="F34" s="59"/>
      <c r="G34" s="59"/>
      <c r="H34" s="59">
        <v>8540.62</v>
      </c>
      <c r="I34" s="59">
        <v>0</v>
      </c>
      <c r="J34" s="59">
        <f>I34/H34*100</f>
        <v>0</v>
      </c>
    </row>
    <row r="35" spans="1:10" ht="75">
      <c r="A35" s="54"/>
      <c r="B35" s="54">
        <v>80150</v>
      </c>
      <c r="C35" s="54"/>
      <c r="D35" s="58" t="s">
        <v>353</v>
      </c>
      <c r="E35" s="59">
        <v>750</v>
      </c>
      <c r="F35" s="59">
        <v>749.95</v>
      </c>
      <c r="G35" s="59">
        <f>F35/E35*100</f>
        <v>99.99333333333334</v>
      </c>
      <c r="H35" s="59">
        <f>SUM(H37:H38)</f>
        <v>750</v>
      </c>
      <c r="I35" s="59">
        <f>SUM(I37:I38)</f>
        <v>0</v>
      </c>
      <c r="J35" s="59">
        <f>I35/H35*100</f>
        <v>0</v>
      </c>
    </row>
    <row r="36" spans="1:10" ht="36.75" customHeight="1">
      <c r="A36" s="54"/>
      <c r="B36" s="54"/>
      <c r="C36" s="54">
        <v>2010</v>
      </c>
      <c r="D36" s="58" t="s">
        <v>297</v>
      </c>
      <c r="E36" s="59">
        <v>575</v>
      </c>
      <c r="F36" s="59">
        <v>431.89</v>
      </c>
      <c r="G36" s="59">
        <f>F36/E36*100</f>
        <v>75.11130434782608</v>
      </c>
      <c r="H36" s="59"/>
      <c r="I36" s="59"/>
      <c r="J36" s="59"/>
    </row>
    <row r="37" spans="1:10" ht="36.75" customHeight="1">
      <c r="A37" s="54"/>
      <c r="B37" s="54"/>
      <c r="C37" s="54">
        <v>4210</v>
      </c>
      <c r="D37" s="58" t="s">
        <v>300</v>
      </c>
      <c r="E37" s="59"/>
      <c r="F37" s="59"/>
      <c r="G37" s="59"/>
      <c r="H37" s="59">
        <v>230.21</v>
      </c>
      <c r="I37" s="59">
        <v>0</v>
      </c>
      <c r="J37" s="59"/>
    </row>
    <row r="38" spans="1:10" ht="18.75">
      <c r="A38" s="54"/>
      <c r="B38" s="54"/>
      <c r="C38" s="54">
        <v>4240</v>
      </c>
      <c r="D38" s="58" t="s">
        <v>519</v>
      </c>
      <c r="E38" s="59"/>
      <c r="F38" s="59"/>
      <c r="G38" s="59"/>
      <c r="H38" s="59">
        <v>519.79</v>
      </c>
      <c r="I38" s="59">
        <v>0</v>
      </c>
      <c r="J38" s="59">
        <f>I38/H38*100</f>
        <v>0</v>
      </c>
    </row>
    <row r="39" spans="1:10" ht="18.75">
      <c r="A39" s="55">
        <v>852</v>
      </c>
      <c r="B39" s="54"/>
      <c r="C39" s="54"/>
      <c r="D39" s="58" t="s">
        <v>89</v>
      </c>
      <c r="E39" s="59">
        <f>SUM(E40,E43,E50,E62,E65,E69,E73)</f>
        <v>5729653.1</v>
      </c>
      <c r="F39" s="59">
        <f>SUM(F40,F43,F50,F62,F65,F69,F73)</f>
        <v>2316746.1</v>
      </c>
      <c r="G39" s="59">
        <f>F39/E39*100</f>
        <v>40.4343170444298</v>
      </c>
      <c r="H39" s="59">
        <f>SUM(H40,H43,H50,H62,H65,H69,H73)</f>
        <v>5729653.1</v>
      </c>
      <c r="I39" s="59">
        <f>SUM(I40,I43,I50,I62,I65,I69,I73)</f>
        <v>2292010.909999999</v>
      </c>
      <c r="J39" s="59">
        <f aca="true" t="shared" si="3" ref="J39:J68">I39/H39*100</f>
        <v>40.00261220003004</v>
      </c>
    </row>
    <row r="40" spans="1:10" ht="18.75">
      <c r="A40" s="54"/>
      <c r="B40" s="54">
        <v>85203</v>
      </c>
      <c r="C40" s="54"/>
      <c r="D40" s="60" t="s">
        <v>91</v>
      </c>
      <c r="E40" s="59">
        <f>SUM(E41:E41)</f>
        <v>475687</v>
      </c>
      <c r="F40" s="59">
        <f>SUM(F41:F41)</f>
        <v>244054</v>
      </c>
      <c r="G40" s="59">
        <f>F40/E40*100</f>
        <v>51.305585395438605</v>
      </c>
      <c r="H40" s="59">
        <f>SUM(H42:H42)</f>
        <v>475687</v>
      </c>
      <c r="I40" s="59">
        <f>SUM(I42:I42)</f>
        <v>244054</v>
      </c>
      <c r="J40" s="59">
        <f t="shared" si="3"/>
        <v>51.305585395438605</v>
      </c>
    </row>
    <row r="41" spans="1:10" ht="24" customHeight="1">
      <c r="A41" s="54"/>
      <c r="B41" s="54"/>
      <c r="C41" s="54">
        <v>2010</v>
      </c>
      <c r="D41" s="58" t="s">
        <v>297</v>
      </c>
      <c r="E41" s="59">
        <v>475687</v>
      </c>
      <c r="F41" s="59">
        <v>244054</v>
      </c>
      <c r="G41" s="59">
        <f>F41/E41*100</f>
        <v>51.305585395438605</v>
      </c>
      <c r="H41" s="59"/>
      <c r="I41" s="59"/>
      <c r="J41" s="59"/>
    </row>
    <row r="42" spans="1:10" ht="37.5">
      <c r="A42" s="54"/>
      <c r="B42" s="54"/>
      <c r="C42" s="54">
        <v>2580</v>
      </c>
      <c r="D42" s="58" t="s">
        <v>128</v>
      </c>
      <c r="E42" s="59"/>
      <c r="F42" s="59"/>
      <c r="G42" s="59"/>
      <c r="H42" s="59">
        <v>475687</v>
      </c>
      <c r="I42" s="59">
        <v>244054</v>
      </c>
      <c r="J42" s="59">
        <f t="shared" si="3"/>
        <v>51.305585395438605</v>
      </c>
    </row>
    <row r="43" spans="1:10" ht="18.75">
      <c r="A43" s="54"/>
      <c r="B43" s="54">
        <v>85211</v>
      </c>
      <c r="C43" s="54"/>
      <c r="D43" s="58" t="s">
        <v>468</v>
      </c>
      <c r="E43" s="59">
        <f>SUM(E44:E44)</f>
        <v>3011259</v>
      </c>
      <c r="F43" s="59">
        <f>SUM(F44:F44)</f>
        <v>941724</v>
      </c>
      <c r="G43" s="59">
        <f>F43/E43*100</f>
        <v>31.27343081415448</v>
      </c>
      <c r="H43" s="59">
        <f>SUM(H45:H49)</f>
        <v>3011259</v>
      </c>
      <c r="I43" s="59">
        <f>SUM(I45:I49)</f>
        <v>941101.47</v>
      </c>
      <c r="J43" s="59"/>
    </row>
    <row r="44" spans="1:10" ht="75">
      <c r="A44" s="54"/>
      <c r="B44" s="54"/>
      <c r="C44" s="54">
        <v>2060</v>
      </c>
      <c r="D44" s="58" t="s">
        <v>469</v>
      </c>
      <c r="E44" s="59">
        <v>3011259</v>
      </c>
      <c r="F44" s="59">
        <v>941724</v>
      </c>
      <c r="G44" s="59">
        <f>F44/E44*100</f>
        <v>31.27343081415448</v>
      </c>
      <c r="H44" s="59"/>
      <c r="I44" s="59"/>
      <c r="J44" s="59"/>
    </row>
    <row r="45" spans="1:10" ht="18.75">
      <c r="A45" s="54"/>
      <c r="B45" s="54"/>
      <c r="C45" s="54">
        <v>3110</v>
      </c>
      <c r="D45" s="58" t="s">
        <v>92</v>
      </c>
      <c r="E45" s="59"/>
      <c r="F45" s="59"/>
      <c r="G45" s="59"/>
      <c r="H45" s="59">
        <v>2951033.82</v>
      </c>
      <c r="I45" s="59">
        <v>922930.6</v>
      </c>
      <c r="J45" s="59">
        <f>I45/H45*100</f>
        <v>31.274822868685387</v>
      </c>
    </row>
    <row r="46" spans="1:10" ht="18.75">
      <c r="A46" s="54"/>
      <c r="B46" s="54"/>
      <c r="C46" s="54">
        <v>4010</v>
      </c>
      <c r="D46" s="58" t="s">
        <v>318</v>
      </c>
      <c r="E46" s="59"/>
      <c r="F46" s="59"/>
      <c r="G46" s="59"/>
      <c r="H46" s="59">
        <v>37530</v>
      </c>
      <c r="I46" s="59">
        <v>9578.19</v>
      </c>
      <c r="J46" s="59">
        <f>I46/H46*100</f>
        <v>25.521422861710636</v>
      </c>
    </row>
    <row r="47" spans="1:10" ht="18.75">
      <c r="A47" s="54"/>
      <c r="B47" s="54"/>
      <c r="C47" s="54">
        <v>4110</v>
      </c>
      <c r="D47" s="58" t="s">
        <v>320</v>
      </c>
      <c r="E47" s="59"/>
      <c r="F47" s="59"/>
      <c r="G47" s="59"/>
      <c r="H47" s="59">
        <v>6778</v>
      </c>
      <c r="I47" s="59">
        <v>2004.66</v>
      </c>
      <c r="J47" s="59">
        <f>I47/H47*100</f>
        <v>29.575981115373267</v>
      </c>
    </row>
    <row r="48" spans="1:10" ht="18.75">
      <c r="A48" s="54"/>
      <c r="B48" s="54"/>
      <c r="C48" s="54">
        <v>4120</v>
      </c>
      <c r="D48" s="58" t="s">
        <v>329</v>
      </c>
      <c r="E48" s="59"/>
      <c r="F48" s="59"/>
      <c r="G48" s="59"/>
      <c r="H48" s="59">
        <v>917.18</v>
      </c>
      <c r="I48" s="59">
        <v>139.65</v>
      </c>
      <c r="J48" s="59">
        <f>I48/H48*100</f>
        <v>15.226018883970433</v>
      </c>
    </row>
    <row r="49" spans="1:10" ht="18.75">
      <c r="A49" s="54"/>
      <c r="B49" s="54"/>
      <c r="C49" s="54">
        <v>4210</v>
      </c>
      <c r="D49" s="58" t="s">
        <v>300</v>
      </c>
      <c r="E49" s="59"/>
      <c r="F49" s="59"/>
      <c r="G49" s="59"/>
      <c r="H49" s="59">
        <v>15000</v>
      </c>
      <c r="I49" s="59">
        <v>6448.37</v>
      </c>
      <c r="J49" s="59">
        <f>I49/H49*100</f>
        <v>42.989133333333335</v>
      </c>
    </row>
    <row r="50" spans="1:10" ht="38.25" customHeight="1">
      <c r="A50" s="54"/>
      <c r="B50" s="54">
        <v>85212</v>
      </c>
      <c r="C50" s="54"/>
      <c r="D50" s="60" t="s">
        <v>148</v>
      </c>
      <c r="E50" s="59">
        <f>SUM(E51:E59)</f>
        <v>2230896</v>
      </c>
      <c r="F50" s="59">
        <f>SUM(F51:F59)</f>
        <v>1119157</v>
      </c>
      <c r="G50" s="59">
        <f>F50/E50*100</f>
        <v>50.166256069310265</v>
      </c>
      <c r="H50" s="59">
        <f>SUM(H52:H61)</f>
        <v>2230896</v>
      </c>
      <c r="I50" s="59">
        <f>SUM(I52:I61)</f>
        <v>1097721.7599999998</v>
      </c>
      <c r="J50" s="59">
        <f t="shared" si="3"/>
        <v>49.205420602305075</v>
      </c>
    </row>
    <row r="51" spans="1:10" ht="34.5" customHeight="1">
      <c r="A51" s="54"/>
      <c r="B51" s="54"/>
      <c r="C51" s="54">
        <v>2010</v>
      </c>
      <c r="D51" s="58" t="s">
        <v>297</v>
      </c>
      <c r="E51" s="59">
        <v>2230896</v>
      </c>
      <c r="F51" s="59">
        <v>1119157</v>
      </c>
      <c r="G51" s="59">
        <f>F51/E51*100</f>
        <v>50.166256069310265</v>
      </c>
      <c r="H51" s="59"/>
      <c r="I51" s="59"/>
      <c r="J51" s="59"/>
    </row>
    <row r="52" spans="1:10" ht="18.75">
      <c r="A52" s="54"/>
      <c r="B52" s="54"/>
      <c r="C52" s="54">
        <v>3110</v>
      </c>
      <c r="D52" s="58" t="s">
        <v>92</v>
      </c>
      <c r="E52" s="59"/>
      <c r="F52" s="59"/>
      <c r="G52" s="59"/>
      <c r="H52" s="59">
        <v>2090354.84</v>
      </c>
      <c r="I52" s="59">
        <v>1041715.16</v>
      </c>
      <c r="J52" s="59">
        <f t="shared" si="3"/>
        <v>49.83436974748268</v>
      </c>
    </row>
    <row r="53" spans="1:10" ht="18.75">
      <c r="A53" s="54"/>
      <c r="B53" s="54"/>
      <c r="C53" s="54">
        <v>4010</v>
      </c>
      <c r="D53" s="58" t="s">
        <v>318</v>
      </c>
      <c r="E53" s="59"/>
      <c r="F53" s="59"/>
      <c r="G53" s="59"/>
      <c r="H53" s="59">
        <v>50085</v>
      </c>
      <c r="I53" s="59">
        <v>22283.62</v>
      </c>
      <c r="J53" s="59">
        <f t="shared" si="3"/>
        <v>44.491604272736346</v>
      </c>
    </row>
    <row r="54" spans="1:10" ht="18.75">
      <c r="A54" s="54"/>
      <c r="B54" s="54"/>
      <c r="C54" s="54">
        <v>4040</v>
      </c>
      <c r="D54" s="58" t="s">
        <v>319</v>
      </c>
      <c r="E54" s="59"/>
      <c r="F54" s="59"/>
      <c r="G54" s="59"/>
      <c r="H54" s="59">
        <v>4147</v>
      </c>
      <c r="I54" s="59">
        <v>3848.42</v>
      </c>
      <c r="J54" s="59">
        <f t="shared" si="3"/>
        <v>92.80009645526887</v>
      </c>
    </row>
    <row r="55" spans="1:10" ht="18.75">
      <c r="A55" s="54"/>
      <c r="B55" s="54"/>
      <c r="C55" s="54">
        <v>4110</v>
      </c>
      <c r="D55" s="58" t="s">
        <v>320</v>
      </c>
      <c r="E55" s="59"/>
      <c r="F55" s="59"/>
      <c r="G55" s="59"/>
      <c r="H55" s="59">
        <v>80505</v>
      </c>
      <c r="I55" s="59">
        <v>26799.24</v>
      </c>
      <c r="J55" s="59">
        <f t="shared" si="3"/>
        <v>33.288913732066334</v>
      </c>
    </row>
    <row r="56" spans="1:10" ht="18.75">
      <c r="A56" s="54"/>
      <c r="B56" s="54"/>
      <c r="C56" s="54">
        <v>4120</v>
      </c>
      <c r="D56" s="58" t="s">
        <v>329</v>
      </c>
      <c r="E56" s="59"/>
      <c r="F56" s="59"/>
      <c r="G56" s="59"/>
      <c r="H56" s="59">
        <v>1424</v>
      </c>
      <c r="I56" s="59">
        <v>567.72</v>
      </c>
      <c r="J56" s="59">
        <f t="shared" si="3"/>
        <v>39.86797752808989</v>
      </c>
    </row>
    <row r="57" spans="1:10" ht="18.75">
      <c r="A57" s="54"/>
      <c r="B57" s="54"/>
      <c r="C57" s="54">
        <v>4170</v>
      </c>
      <c r="D57" s="58" t="s">
        <v>299</v>
      </c>
      <c r="E57" s="59"/>
      <c r="F57" s="59"/>
      <c r="G57" s="59"/>
      <c r="H57" s="59">
        <v>1543.16</v>
      </c>
      <c r="I57" s="59">
        <v>300</v>
      </c>
      <c r="J57" s="59">
        <f t="shared" si="3"/>
        <v>19.440628321107337</v>
      </c>
    </row>
    <row r="58" spans="1:10" ht="18.75">
      <c r="A58" s="54"/>
      <c r="B58" s="54"/>
      <c r="C58" s="54">
        <v>4280</v>
      </c>
      <c r="D58" s="58" t="s">
        <v>335</v>
      </c>
      <c r="E58" s="59"/>
      <c r="F58" s="59"/>
      <c r="G58" s="59"/>
      <c r="H58" s="59">
        <v>209</v>
      </c>
      <c r="I58" s="59">
        <v>0</v>
      </c>
      <c r="J58" s="59">
        <f t="shared" si="3"/>
        <v>0</v>
      </c>
    </row>
    <row r="59" spans="1:10" ht="18.75">
      <c r="A59" s="54"/>
      <c r="B59" s="54"/>
      <c r="C59" s="54">
        <v>4300</v>
      </c>
      <c r="D59" s="58" t="s">
        <v>301</v>
      </c>
      <c r="E59" s="59"/>
      <c r="F59" s="59"/>
      <c r="G59" s="59"/>
      <c r="H59" s="59">
        <v>1500</v>
      </c>
      <c r="I59" s="59">
        <v>1359.15</v>
      </c>
      <c r="J59" s="59">
        <f t="shared" si="3"/>
        <v>90.61</v>
      </c>
    </row>
    <row r="60" spans="1:10" ht="18.75">
      <c r="A60" s="54"/>
      <c r="B60" s="54"/>
      <c r="C60" s="56">
        <v>4440</v>
      </c>
      <c r="D60" s="58" t="s">
        <v>323</v>
      </c>
      <c r="E60" s="59"/>
      <c r="F60" s="59"/>
      <c r="G60" s="59"/>
      <c r="H60" s="59">
        <v>1100</v>
      </c>
      <c r="I60" s="59">
        <v>820.45</v>
      </c>
      <c r="J60" s="59">
        <f t="shared" si="3"/>
        <v>74.58636363636364</v>
      </c>
    </row>
    <row r="61" spans="1:10" ht="18.75">
      <c r="A61" s="54"/>
      <c r="B61" s="54"/>
      <c r="C61" s="56">
        <v>4700</v>
      </c>
      <c r="D61" s="58" t="s">
        <v>471</v>
      </c>
      <c r="E61" s="59"/>
      <c r="F61" s="59"/>
      <c r="G61" s="59"/>
      <c r="H61" s="59">
        <v>28</v>
      </c>
      <c r="I61" s="59">
        <v>28</v>
      </c>
      <c r="J61" s="59">
        <f t="shared" si="3"/>
        <v>100</v>
      </c>
    </row>
    <row r="62" spans="1:10" ht="36" customHeight="1">
      <c r="A62" s="54"/>
      <c r="B62" s="54">
        <v>85213</v>
      </c>
      <c r="C62" s="54"/>
      <c r="D62" s="108" t="s">
        <v>98</v>
      </c>
      <c r="E62" s="59">
        <f>SUM(E63:E63)</f>
        <v>10155</v>
      </c>
      <c r="F62" s="59">
        <f>SUM(F63:F63)</f>
        <v>10155</v>
      </c>
      <c r="G62" s="59">
        <f>F62/E62*100</f>
        <v>100</v>
      </c>
      <c r="H62" s="59">
        <f>SUM(H64)</f>
        <v>10155</v>
      </c>
      <c r="I62" s="59">
        <f>SUM(I64)</f>
        <v>8305.46</v>
      </c>
      <c r="J62" s="59">
        <f t="shared" si="3"/>
        <v>81.78690300344657</v>
      </c>
    </row>
    <row r="63" spans="1:10" ht="36" customHeight="1">
      <c r="A63" s="54"/>
      <c r="B63" s="54"/>
      <c r="C63" s="54">
        <v>2010</v>
      </c>
      <c r="D63" s="58" t="s">
        <v>297</v>
      </c>
      <c r="E63" s="59">
        <v>10155</v>
      </c>
      <c r="F63" s="59">
        <v>10155</v>
      </c>
      <c r="G63" s="59">
        <f>F63/E63*100</f>
        <v>100</v>
      </c>
      <c r="H63" s="59"/>
      <c r="I63" s="59"/>
      <c r="J63" s="59"/>
    </row>
    <row r="64" spans="1:10" ht="18.75">
      <c r="A64" s="54"/>
      <c r="B64" s="54"/>
      <c r="C64" s="54">
        <v>4130</v>
      </c>
      <c r="D64" s="58" t="s">
        <v>94</v>
      </c>
      <c r="E64" s="59"/>
      <c r="F64" s="59"/>
      <c r="G64" s="59"/>
      <c r="H64" s="59">
        <v>10155</v>
      </c>
      <c r="I64" s="59">
        <v>8305.46</v>
      </c>
      <c r="J64" s="59">
        <f t="shared" si="3"/>
        <v>81.78690300344657</v>
      </c>
    </row>
    <row r="65" spans="1:10" ht="18.75">
      <c r="A65" s="54"/>
      <c r="B65" s="54">
        <v>85215</v>
      </c>
      <c r="C65" s="54"/>
      <c r="D65" s="58" t="s">
        <v>96</v>
      </c>
      <c r="E65" s="59">
        <f>SUM(E66)</f>
        <v>803.1</v>
      </c>
      <c r="F65" s="59">
        <f>SUM(F66)</f>
        <v>803.1</v>
      </c>
      <c r="G65" s="59">
        <f>F65/E65*100</f>
        <v>100</v>
      </c>
      <c r="H65" s="59">
        <f>SUM(H67,H68)</f>
        <v>803.1</v>
      </c>
      <c r="I65" s="59">
        <f>SUM(I67,I68)</f>
        <v>94.82</v>
      </c>
      <c r="J65" s="59">
        <f t="shared" si="3"/>
        <v>11.806748848213171</v>
      </c>
    </row>
    <row r="66" spans="1:10" ht="38.25" customHeight="1">
      <c r="A66" s="54"/>
      <c r="B66" s="54"/>
      <c r="C66" s="54">
        <v>2010</v>
      </c>
      <c r="D66" s="58" t="s">
        <v>297</v>
      </c>
      <c r="E66" s="59">
        <v>803.1</v>
      </c>
      <c r="F66" s="59">
        <v>803.1</v>
      </c>
      <c r="G66" s="59">
        <f>F66/E66*100</f>
        <v>100</v>
      </c>
      <c r="H66" s="59"/>
      <c r="I66" s="59"/>
      <c r="J66" s="59"/>
    </row>
    <row r="67" spans="1:10" ht="18.75">
      <c r="A67" s="54"/>
      <c r="B67" s="54"/>
      <c r="C67" s="54">
        <v>3110</v>
      </c>
      <c r="D67" s="58" t="s">
        <v>92</v>
      </c>
      <c r="E67" s="59"/>
      <c r="F67" s="59"/>
      <c r="G67" s="59"/>
      <c r="H67" s="59">
        <v>787.36</v>
      </c>
      <c r="I67" s="59">
        <v>92.96</v>
      </c>
      <c r="J67" s="59">
        <f t="shared" si="3"/>
        <v>11.806543385490754</v>
      </c>
    </row>
    <row r="68" spans="1:10" ht="18.75">
      <c r="A68" s="54"/>
      <c r="B68" s="54"/>
      <c r="C68" s="54">
        <v>4210</v>
      </c>
      <c r="D68" s="58" t="s">
        <v>300</v>
      </c>
      <c r="E68" s="59"/>
      <c r="F68" s="59"/>
      <c r="G68" s="59"/>
      <c r="H68" s="59">
        <v>15.74</v>
      </c>
      <c r="I68" s="59">
        <v>1.86</v>
      </c>
      <c r="J68" s="59">
        <f t="shared" si="3"/>
        <v>11.81702668360864</v>
      </c>
    </row>
    <row r="69" spans="1:10" ht="18.75">
      <c r="A69" s="54"/>
      <c r="B69" s="54">
        <v>85219</v>
      </c>
      <c r="C69" s="54"/>
      <c r="D69" s="58" t="s">
        <v>97</v>
      </c>
      <c r="E69" s="59">
        <f>SUM(E70:E72)</f>
        <v>731</v>
      </c>
      <c r="F69" s="59">
        <f>SUM(F70:F72)</f>
        <v>731</v>
      </c>
      <c r="G69" s="59">
        <f>F69/E69*100</f>
        <v>100</v>
      </c>
      <c r="H69" s="59">
        <f>SUM(H70:H72)</f>
        <v>731</v>
      </c>
      <c r="I69" s="59">
        <f>SUM(I70:I72)</f>
        <v>720</v>
      </c>
      <c r="J69" s="59">
        <f>I69/H69*100</f>
        <v>98.49521203830369</v>
      </c>
    </row>
    <row r="70" spans="1:10" ht="38.25" customHeight="1">
      <c r="A70" s="54"/>
      <c r="B70" s="54"/>
      <c r="C70" s="54">
        <v>2010</v>
      </c>
      <c r="D70" s="58" t="s">
        <v>297</v>
      </c>
      <c r="E70" s="59">
        <v>731</v>
      </c>
      <c r="F70" s="59">
        <v>731</v>
      </c>
      <c r="G70" s="59">
        <f>F70/E70*100</f>
        <v>100</v>
      </c>
      <c r="H70" s="59"/>
      <c r="I70" s="59"/>
      <c r="J70" s="59"/>
    </row>
    <row r="71" spans="1:10" ht="19.5" customHeight="1">
      <c r="A71" s="54"/>
      <c r="B71" s="54"/>
      <c r="C71" s="54">
        <v>3110</v>
      </c>
      <c r="D71" s="58" t="s">
        <v>92</v>
      </c>
      <c r="E71" s="59"/>
      <c r="F71" s="59"/>
      <c r="G71" s="59"/>
      <c r="H71" s="59">
        <v>720</v>
      </c>
      <c r="I71" s="59">
        <v>720</v>
      </c>
      <c r="J71" s="59">
        <f>I71/H71*100</f>
        <v>100</v>
      </c>
    </row>
    <row r="72" spans="1:10" ht="18.75">
      <c r="A72" s="54"/>
      <c r="B72" s="54"/>
      <c r="C72" s="54">
        <v>4210</v>
      </c>
      <c r="D72" s="58" t="s">
        <v>300</v>
      </c>
      <c r="E72" s="59"/>
      <c r="F72" s="59"/>
      <c r="G72" s="59"/>
      <c r="H72" s="59">
        <v>11</v>
      </c>
      <c r="I72" s="59">
        <v>0</v>
      </c>
      <c r="J72" s="59">
        <f>I72/H72*100</f>
        <v>0</v>
      </c>
    </row>
    <row r="73" spans="1:10" ht="18.75">
      <c r="A73" s="54"/>
      <c r="B73" s="54">
        <v>85295</v>
      </c>
      <c r="C73" s="54"/>
      <c r="D73" s="108" t="s">
        <v>296</v>
      </c>
      <c r="E73" s="59">
        <f>SUM(E74:E74)</f>
        <v>122</v>
      </c>
      <c r="F73" s="59">
        <f>SUM(F74:F74)</f>
        <v>122</v>
      </c>
      <c r="G73" s="59">
        <f>F73/E73*100</f>
        <v>100</v>
      </c>
      <c r="H73" s="59">
        <f>SUM(H75:H75)</f>
        <v>122</v>
      </c>
      <c r="I73" s="59">
        <f>SUM(I75:I75)</f>
        <v>13.4</v>
      </c>
      <c r="J73" s="59">
        <f>I73/H73*100</f>
        <v>10.98360655737705</v>
      </c>
    </row>
    <row r="74" spans="1:10" ht="38.25" customHeight="1">
      <c r="A74" s="54"/>
      <c r="B74" s="54"/>
      <c r="C74" s="54">
        <v>2010</v>
      </c>
      <c r="D74" s="58" t="s">
        <v>297</v>
      </c>
      <c r="E74" s="59">
        <v>122</v>
      </c>
      <c r="F74" s="59">
        <v>122</v>
      </c>
      <c r="G74" s="59">
        <f>F74/E74*100</f>
        <v>100</v>
      </c>
      <c r="H74" s="59"/>
      <c r="I74" s="59"/>
      <c r="J74" s="59"/>
    </row>
    <row r="75" spans="1:10" ht="18.75">
      <c r="A75" s="54"/>
      <c r="B75" s="54"/>
      <c r="C75" s="54">
        <v>4210</v>
      </c>
      <c r="D75" s="58" t="s">
        <v>300</v>
      </c>
      <c r="E75" s="59"/>
      <c r="F75" s="59"/>
      <c r="G75" s="59"/>
      <c r="H75" s="59">
        <v>122</v>
      </c>
      <c r="I75" s="59">
        <v>13.4</v>
      </c>
      <c r="J75" s="59">
        <f>I75/H75*100</f>
        <v>10.98360655737705</v>
      </c>
    </row>
    <row r="76" spans="1:10" ht="18.75">
      <c r="A76" s="374" t="s">
        <v>250</v>
      </c>
      <c r="B76" s="375"/>
      <c r="C76" s="375"/>
      <c r="D76" s="376"/>
      <c r="E76" s="82">
        <f>SUM(E4,E9,E18,E26,E39)</f>
        <v>5997716.319999999</v>
      </c>
      <c r="F76" s="82">
        <f>SUM(F4,F9,F18,F26,F39)</f>
        <v>2559117.3200000003</v>
      </c>
      <c r="G76" s="59">
        <f>F76/E76*100</f>
        <v>42.66819541741849</v>
      </c>
      <c r="H76" s="82">
        <f>SUM(H4,H9,H18,H26,H39)</f>
        <v>5997716.319999999</v>
      </c>
      <c r="I76" s="82">
        <f>SUM(I4,I9,I18,I26,I39)</f>
        <v>2502449.539999999</v>
      </c>
      <c r="J76" s="59">
        <f>I76/H76*100</f>
        <v>41.72337280533467</v>
      </c>
    </row>
  </sheetData>
  <mergeCells count="8">
    <mergeCell ref="A76:D76"/>
    <mergeCell ref="A1:J1"/>
    <mergeCell ref="A2:A3"/>
    <mergeCell ref="B2:B3"/>
    <mergeCell ref="C2:C3"/>
    <mergeCell ref="D2:D3"/>
    <mergeCell ref="E2:G2"/>
    <mergeCell ref="H2:J2"/>
  </mergeCells>
  <printOptions/>
  <pageMargins left="0.75" right="0.75" top="1" bottom="1" header="0.5" footer="0.5"/>
  <pageSetup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4"/>
  <sheetViews>
    <sheetView zoomScaleSheetLayoutView="100" workbookViewId="0" topLeftCell="B1">
      <selection activeCell="G2" sqref="G2:I2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3" width="9.25390625" style="0" bestFit="1" customWidth="1"/>
    <col min="4" max="4" width="10.00390625" style="0" customWidth="1"/>
    <col min="5" max="5" width="5.75390625" style="0" customWidth="1"/>
    <col min="6" max="6" width="6.75390625" style="0" customWidth="1"/>
    <col min="7" max="7" width="20.625" style="0" customWidth="1"/>
    <col min="8" max="8" width="14.75390625" style="0" customWidth="1"/>
    <col min="9" max="9" width="12.875" style="0" customWidth="1"/>
    <col min="10" max="10" width="10.625" style="0" customWidth="1"/>
    <col min="11" max="11" width="13.125" style="0" bestFit="1" customWidth="1"/>
    <col min="12" max="12" width="12.25390625" style="0" bestFit="1" customWidth="1"/>
    <col min="13" max="13" width="13.125" style="0" bestFit="1" customWidth="1"/>
    <col min="14" max="14" width="11.375" style="0" bestFit="1" customWidth="1"/>
    <col min="15" max="15" width="6.875" style="0" customWidth="1"/>
  </cols>
  <sheetData>
    <row r="1" spans="1:15" ht="39" customHeight="1">
      <c r="A1" s="388" t="s">
        <v>28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7.25" customHeight="1">
      <c r="A2" s="380" t="s">
        <v>137</v>
      </c>
      <c r="B2" s="380" t="s">
        <v>251</v>
      </c>
      <c r="C2" s="380" t="s">
        <v>252</v>
      </c>
      <c r="D2" s="380" t="s">
        <v>161</v>
      </c>
      <c r="E2" s="380" t="s">
        <v>279</v>
      </c>
      <c r="F2" s="380" t="s">
        <v>280</v>
      </c>
      <c r="G2" s="395" t="s">
        <v>350</v>
      </c>
      <c r="H2" s="396"/>
      <c r="I2" s="397"/>
      <c r="J2" s="383" t="s">
        <v>36</v>
      </c>
      <c r="K2" s="384" t="s">
        <v>390</v>
      </c>
      <c r="L2" s="384"/>
      <c r="M2" s="384"/>
      <c r="N2" s="384"/>
      <c r="O2" s="384"/>
    </row>
    <row r="3" spans="1:15" ht="16.5" customHeight="1">
      <c r="A3" s="381"/>
      <c r="B3" s="381"/>
      <c r="C3" s="381"/>
      <c r="D3" s="381"/>
      <c r="E3" s="381"/>
      <c r="F3" s="381"/>
      <c r="G3" s="380" t="s">
        <v>548</v>
      </c>
      <c r="H3" s="395" t="s">
        <v>240</v>
      </c>
      <c r="I3" s="396"/>
      <c r="J3" s="383"/>
      <c r="K3" s="383" t="s">
        <v>258</v>
      </c>
      <c r="L3" s="383" t="s">
        <v>104</v>
      </c>
      <c r="M3" s="383" t="s">
        <v>228</v>
      </c>
      <c r="N3" s="383" t="s">
        <v>259</v>
      </c>
      <c r="O3" s="383" t="s">
        <v>287</v>
      </c>
    </row>
    <row r="4" spans="1:15" ht="22.5">
      <c r="A4" s="382"/>
      <c r="B4" s="382"/>
      <c r="C4" s="382"/>
      <c r="D4" s="382"/>
      <c r="E4" s="382"/>
      <c r="F4" s="382"/>
      <c r="G4" s="382"/>
      <c r="H4" s="216" t="s">
        <v>546</v>
      </c>
      <c r="I4" s="211" t="s">
        <v>547</v>
      </c>
      <c r="J4" s="383"/>
      <c r="K4" s="383"/>
      <c r="L4" s="383"/>
      <c r="M4" s="383"/>
      <c r="N4" s="383"/>
      <c r="O4" s="383"/>
    </row>
    <row r="5" spans="1:15" ht="12.75">
      <c r="A5" s="188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8">
        <v>7</v>
      </c>
      <c r="H5" s="187">
        <v>8</v>
      </c>
      <c r="I5" s="217" t="s">
        <v>545</v>
      </c>
      <c r="J5" s="207">
        <v>9</v>
      </c>
      <c r="K5" s="207">
        <v>10</v>
      </c>
      <c r="L5" s="207">
        <v>11</v>
      </c>
      <c r="M5" s="207">
        <v>12</v>
      </c>
      <c r="N5" s="207">
        <v>13</v>
      </c>
      <c r="O5" s="207">
        <v>14</v>
      </c>
    </row>
    <row r="6" spans="1:15" ht="15.75">
      <c r="A6" s="380" t="s">
        <v>138</v>
      </c>
      <c r="B6" s="385" t="s">
        <v>465</v>
      </c>
      <c r="C6" s="394" t="s">
        <v>11</v>
      </c>
      <c r="D6" s="387" t="s">
        <v>255</v>
      </c>
      <c r="E6" s="393">
        <v>600</v>
      </c>
      <c r="F6" s="394">
        <v>60016</v>
      </c>
      <c r="G6" s="201" t="s">
        <v>253</v>
      </c>
      <c r="H6" s="218">
        <f>SUM(H7)</f>
        <v>25000000</v>
      </c>
      <c r="I6" s="218">
        <f>SUM(I7)</f>
        <v>24840</v>
      </c>
      <c r="J6" s="92">
        <f>SUM(I6/H6*100)</f>
        <v>0.09936</v>
      </c>
      <c r="K6" s="218">
        <f>SUM(K7)</f>
        <v>1000000</v>
      </c>
      <c r="L6" s="218">
        <f>SUM(L7)</f>
        <v>0</v>
      </c>
      <c r="M6" s="92">
        <f>SUM(K6-L6)</f>
        <v>1000000</v>
      </c>
      <c r="N6" s="218">
        <f>SUM(N7)</f>
        <v>9840</v>
      </c>
      <c r="O6" s="92">
        <f>SUM(N6/K6*100)</f>
        <v>0.984</v>
      </c>
    </row>
    <row r="7" spans="1:15" ht="15.75">
      <c r="A7" s="381"/>
      <c r="B7" s="386"/>
      <c r="C7" s="394"/>
      <c r="D7" s="387"/>
      <c r="E7" s="393"/>
      <c r="F7" s="394"/>
      <c r="G7" s="201" t="s">
        <v>479</v>
      </c>
      <c r="H7" s="218">
        <f>SUM(H8:H10)</f>
        <v>25000000</v>
      </c>
      <c r="I7" s="218">
        <f>SUM(I8:I10)</f>
        <v>24840</v>
      </c>
      <c r="J7" s="92">
        <f>SUM(I7/H7*100)</f>
        <v>0.09936</v>
      </c>
      <c r="K7" s="218">
        <f>SUM(K8:K10)</f>
        <v>1000000</v>
      </c>
      <c r="L7" s="218">
        <f>SUM(L8:L10)</f>
        <v>0</v>
      </c>
      <c r="M7" s="92">
        <f>SUM(K7-L7)</f>
        <v>1000000</v>
      </c>
      <c r="N7" s="218">
        <f>SUM(N8:N10)</f>
        <v>9840</v>
      </c>
      <c r="O7" s="92">
        <f aca="true" t="shared" si="0" ref="O7:O69">SUM(N7/K7*100)</f>
        <v>0.984</v>
      </c>
    </row>
    <row r="8" spans="1:15" ht="15.75">
      <c r="A8" s="381"/>
      <c r="B8" s="162" t="s">
        <v>458</v>
      </c>
      <c r="C8" s="394"/>
      <c r="D8" s="387"/>
      <c r="E8" s="393"/>
      <c r="F8" s="394"/>
      <c r="G8" s="201" t="s">
        <v>254</v>
      </c>
      <c r="H8" s="218">
        <v>3750000</v>
      </c>
      <c r="I8" s="92">
        <v>24840</v>
      </c>
      <c r="J8" s="92">
        <f>SUM(I8/H8*100)</f>
        <v>0.6624</v>
      </c>
      <c r="K8" s="92">
        <v>150000</v>
      </c>
      <c r="L8" s="92"/>
      <c r="M8" s="92">
        <f>SUM(K8,L8)</f>
        <v>150000</v>
      </c>
      <c r="N8" s="92">
        <v>9840</v>
      </c>
      <c r="O8" s="92">
        <f t="shared" si="0"/>
        <v>6.5600000000000005</v>
      </c>
    </row>
    <row r="9" spans="1:15" ht="22.5" customHeight="1">
      <c r="A9" s="381"/>
      <c r="B9" s="189" t="s">
        <v>459</v>
      </c>
      <c r="C9" s="394"/>
      <c r="D9" s="387"/>
      <c r="E9" s="393"/>
      <c r="F9" s="394"/>
      <c r="G9" s="201" t="s">
        <v>256</v>
      </c>
      <c r="H9" s="218">
        <v>0</v>
      </c>
      <c r="I9" s="92"/>
      <c r="J9" s="92"/>
      <c r="K9" s="92">
        <v>0</v>
      </c>
      <c r="L9" s="92"/>
      <c r="M9" s="92">
        <f>SUM(K9,L9)</f>
        <v>0</v>
      </c>
      <c r="N9" s="92"/>
      <c r="O9" s="92"/>
    </row>
    <row r="10" spans="1:15" ht="22.5" customHeight="1">
      <c r="A10" s="381"/>
      <c r="B10" s="380" t="s">
        <v>22</v>
      </c>
      <c r="C10" s="394"/>
      <c r="D10" s="387"/>
      <c r="E10" s="393"/>
      <c r="F10" s="394"/>
      <c r="G10" s="201" t="s">
        <v>257</v>
      </c>
      <c r="H10" s="218">
        <v>21250000</v>
      </c>
      <c r="I10" s="92"/>
      <c r="J10" s="92">
        <f>SUM(I10/H10*100)</f>
        <v>0</v>
      </c>
      <c r="K10" s="92">
        <v>850000</v>
      </c>
      <c r="L10" s="92"/>
      <c r="M10" s="92">
        <f>SUM(K10,L10)</f>
        <v>850000</v>
      </c>
      <c r="N10" s="92">
        <v>0</v>
      </c>
      <c r="O10" s="92">
        <f t="shared" si="0"/>
        <v>0</v>
      </c>
    </row>
    <row r="11" spans="1:15" ht="33.75">
      <c r="A11" s="382"/>
      <c r="B11" s="382"/>
      <c r="C11" s="394"/>
      <c r="D11" s="387"/>
      <c r="E11" s="393"/>
      <c r="F11" s="394"/>
      <c r="G11" s="202" t="s">
        <v>229</v>
      </c>
      <c r="H11" s="218">
        <v>0</v>
      </c>
      <c r="I11" s="92"/>
      <c r="J11" s="92"/>
      <c r="K11" s="92">
        <v>0</v>
      </c>
      <c r="L11" s="92"/>
      <c r="M11" s="92">
        <f>SUM(K11,L11)</f>
        <v>0</v>
      </c>
      <c r="N11" s="92"/>
      <c r="O11" s="92"/>
    </row>
    <row r="12" spans="1:15" ht="15.75">
      <c r="A12" s="380" t="s">
        <v>139</v>
      </c>
      <c r="B12" s="385" t="s">
        <v>455</v>
      </c>
      <c r="C12" s="390" t="s">
        <v>2</v>
      </c>
      <c r="D12" s="387" t="s">
        <v>255</v>
      </c>
      <c r="E12" s="393">
        <v>600</v>
      </c>
      <c r="F12" s="394">
        <v>60016</v>
      </c>
      <c r="G12" s="201" t="s">
        <v>253</v>
      </c>
      <c r="H12" s="218">
        <f>SUM(H13)</f>
        <v>2412500</v>
      </c>
      <c r="I12" s="218">
        <f>SUM(I13)</f>
        <v>3690</v>
      </c>
      <c r="J12" s="92">
        <f aca="true" t="shared" si="1" ref="J12:J73">SUM(I12/H12*100)</f>
        <v>0.15295336787564767</v>
      </c>
      <c r="K12" s="218">
        <f>SUM(K13)</f>
        <v>200000</v>
      </c>
      <c r="L12" s="218">
        <f>SUM(L13)</f>
        <v>-187500</v>
      </c>
      <c r="M12" s="218">
        <f>SUM(M13)</f>
        <v>12500</v>
      </c>
      <c r="N12" s="218">
        <f>SUM(N13)</f>
        <v>3690</v>
      </c>
      <c r="O12" s="92">
        <f t="shared" si="0"/>
        <v>1.8450000000000002</v>
      </c>
    </row>
    <row r="13" spans="1:15" ht="15.75">
      <c r="A13" s="381"/>
      <c r="B13" s="389"/>
      <c r="C13" s="391"/>
      <c r="D13" s="387"/>
      <c r="E13" s="393"/>
      <c r="F13" s="394"/>
      <c r="G13" s="201" t="s">
        <v>479</v>
      </c>
      <c r="H13" s="218">
        <f>SUM(H14:H16)</f>
        <v>2412500</v>
      </c>
      <c r="I13" s="218">
        <f>SUM(I14:I16)</f>
        <v>3690</v>
      </c>
      <c r="J13" s="92">
        <f t="shared" si="1"/>
        <v>0.15295336787564767</v>
      </c>
      <c r="K13" s="218">
        <f>SUM(K14:K16)</f>
        <v>200000</v>
      </c>
      <c r="L13" s="218">
        <f>SUM(L14:L16)</f>
        <v>-187500</v>
      </c>
      <c r="M13" s="92">
        <f>SUM(K13,L13)</f>
        <v>12500</v>
      </c>
      <c r="N13" s="218">
        <f>SUM(N14:N16)</f>
        <v>3690</v>
      </c>
      <c r="O13" s="92">
        <f t="shared" si="0"/>
        <v>1.8450000000000002</v>
      </c>
    </row>
    <row r="14" spans="1:15" ht="21.75" customHeight="1">
      <c r="A14" s="381"/>
      <c r="B14" s="189" t="s">
        <v>456</v>
      </c>
      <c r="C14" s="391"/>
      <c r="D14" s="387"/>
      <c r="E14" s="393"/>
      <c r="F14" s="394"/>
      <c r="G14" s="201" t="s">
        <v>254</v>
      </c>
      <c r="H14" s="218">
        <v>947000</v>
      </c>
      <c r="I14" s="92">
        <v>1446.85</v>
      </c>
      <c r="J14" s="92">
        <f t="shared" si="1"/>
        <v>0.15278247096092926</v>
      </c>
      <c r="K14" s="92">
        <v>30000</v>
      </c>
      <c r="L14" s="92">
        <v>-25000</v>
      </c>
      <c r="M14" s="92">
        <f>SUM(K14,L14)</f>
        <v>5000</v>
      </c>
      <c r="N14" s="92">
        <v>1446.85</v>
      </c>
      <c r="O14" s="92">
        <f t="shared" si="0"/>
        <v>4.8228333333333335</v>
      </c>
    </row>
    <row r="15" spans="1:15" ht="22.5" customHeight="1">
      <c r="A15" s="381"/>
      <c r="B15" s="189" t="s">
        <v>457</v>
      </c>
      <c r="C15" s="391"/>
      <c r="D15" s="387"/>
      <c r="E15" s="393"/>
      <c r="F15" s="394"/>
      <c r="G15" s="201" t="s">
        <v>256</v>
      </c>
      <c r="H15" s="218">
        <v>0</v>
      </c>
      <c r="I15" s="92"/>
      <c r="J15" s="92"/>
      <c r="K15" s="92">
        <v>0</v>
      </c>
      <c r="L15" s="92">
        <v>0</v>
      </c>
      <c r="M15" s="92">
        <f>SUM(K15,L15)</f>
        <v>0</v>
      </c>
      <c r="N15" s="92"/>
      <c r="O15" s="92"/>
    </row>
    <row r="16" spans="1:15" ht="24" customHeight="1">
      <c r="A16" s="381"/>
      <c r="B16" s="378" t="s">
        <v>454</v>
      </c>
      <c r="C16" s="391"/>
      <c r="D16" s="387"/>
      <c r="E16" s="393"/>
      <c r="F16" s="394"/>
      <c r="G16" s="201" t="s">
        <v>257</v>
      </c>
      <c r="H16" s="218">
        <v>1465500</v>
      </c>
      <c r="I16" s="92">
        <v>2243.15</v>
      </c>
      <c r="J16" s="92">
        <f t="shared" si="1"/>
        <v>0.15306380075059706</v>
      </c>
      <c r="K16" s="92">
        <v>170000</v>
      </c>
      <c r="L16" s="92">
        <v>-162500</v>
      </c>
      <c r="M16" s="92">
        <f>SUM(K16,L16)</f>
        <v>7500</v>
      </c>
      <c r="N16" s="92">
        <v>2243.15</v>
      </c>
      <c r="O16" s="92">
        <f t="shared" si="0"/>
        <v>1.3195000000000001</v>
      </c>
    </row>
    <row r="17" spans="1:15" ht="33.75">
      <c r="A17" s="382"/>
      <c r="B17" s="379"/>
      <c r="C17" s="392"/>
      <c r="D17" s="387"/>
      <c r="E17" s="393"/>
      <c r="F17" s="394"/>
      <c r="G17" s="202" t="s">
        <v>229</v>
      </c>
      <c r="H17" s="218">
        <v>0</v>
      </c>
      <c r="I17" s="92"/>
      <c r="J17" s="92"/>
      <c r="K17" s="92">
        <v>0</v>
      </c>
      <c r="L17" s="92"/>
      <c r="M17" s="92">
        <f>SUM(K17,L17)</f>
        <v>0</v>
      </c>
      <c r="N17" s="92"/>
      <c r="O17" s="92"/>
    </row>
    <row r="18" spans="1:15" ht="15" customHeight="1">
      <c r="A18" s="246" t="s">
        <v>140</v>
      </c>
      <c r="B18" s="380" t="s">
        <v>480</v>
      </c>
      <c r="C18" s="380" t="s">
        <v>0</v>
      </c>
      <c r="D18" s="387" t="s">
        <v>255</v>
      </c>
      <c r="E18" s="387">
        <v>900</v>
      </c>
      <c r="F18" s="387">
        <v>90005</v>
      </c>
      <c r="G18" s="201" t="s">
        <v>253</v>
      </c>
      <c r="H18" s="218">
        <f>SUM(H19,H24)</f>
        <v>1947738.6</v>
      </c>
      <c r="I18" s="218">
        <f>SUM(I19,I24)</f>
        <v>1360149.35</v>
      </c>
      <c r="J18" s="92">
        <f t="shared" si="1"/>
        <v>69.8322326209482</v>
      </c>
      <c r="K18" s="218">
        <f>SUM(K19,K24)</f>
        <v>352662.28</v>
      </c>
      <c r="L18" s="218">
        <f>SUM(L19,L24)</f>
        <v>477223.19999999995</v>
      </c>
      <c r="M18" s="218">
        <f>SUM(M19,M24)</f>
        <v>829885.4800000001</v>
      </c>
      <c r="N18" s="218">
        <f>SUM(N19,N24)</f>
        <v>326835.87</v>
      </c>
      <c r="O18" s="92">
        <f t="shared" si="0"/>
        <v>92.6767302701043</v>
      </c>
    </row>
    <row r="19" spans="1:15" ht="15.75">
      <c r="A19" s="275"/>
      <c r="B19" s="381"/>
      <c r="C19" s="381"/>
      <c r="D19" s="387"/>
      <c r="E19" s="387"/>
      <c r="F19" s="387"/>
      <c r="G19" s="201" t="s">
        <v>230</v>
      </c>
      <c r="H19" s="218">
        <f>SUM(H20:H22)</f>
        <v>48815.880000000005</v>
      </c>
      <c r="I19" s="218">
        <f>SUM(I20:I22)</f>
        <v>11398.31</v>
      </c>
      <c r="J19" s="92">
        <f t="shared" si="1"/>
        <v>23.349594435253444</v>
      </c>
      <c r="K19" s="218">
        <f>SUM(K20:K22)</f>
        <v>11235.52</v>
      </c>
      <c r="L19" s="218">
        <f>SUM(L20:L22)</f>
        <v>7388.41</v>
      </c>
      <c r="M19" s="218">
        <f>SUM(M20:M22)</f>
        <v>18623.93</v>
      </c>
      <c r="N19" s="218">
        <f>SUM(N20:N22)</f>
        <v>1086</v>
      </c>
      <c r="O19" s="92">
        <f t="shared" si="0"/>
        <v>9.6657742587793</v>
      </c>
    </row>
    <row r="20" spans="1:15" ht="15.75">
      <c r="A20" s="275"/>
      <c r="B20" s="381"/>
      <c r="C20" s="381"/>
      <c r="D20" s="387"/>
      <c r="E20" s="387"/>
      <c r="F20" s="387"/>
      <c r="G20" s="201" t="s">
        <v>254</v>
      </c>
      <c r="H20" s="218">
        <v>30013.82</v>
      </c>
      <c r="I20" s="92">
        <v>3236.15</v>
      </c>
      <c r="J20" s="92">
        <f t="shared" si="1"/>
        <v>10.78219966668688</v>
      </c>
      <c r="K20" s="92">
        <v>2808.88</v>
      </c>
      <c r="L20" s="92">
        <v>4360.65</v>
      </c>
      <c r="M20" s="92">
        <f>SUM(K20+L20)</f>
        <v>7169.53</v>
      </c>
      <c r="N20" s="92">
        <v>271.5</v>
      </c>
      <c r="O20" s="92">
        <f t="shared" si="0"/>
        <v>9.6657742587793</v>
      </c>
    </row>
    <row r="21" spans="1:15" ht="15.75">
      <c r="A21" s="275"/>
      <c r="B21" s="382"/>
      <c r="C21" s="381"/>
      <c r="D21" s="387"/>
      <c r="E21" s="387"/>
      <c r="F21" s="387"/>
      <c r="G21" s="201" t="s">
        <v>256</v>
      </c>
      <c r="H21" s="218">
        <v>0</v>
      </c>
      <c r="I21" s="92"/>
      <c r="J21" s="92"/>
      <c r="K21" s="92"/>
      <c r="L21" s="92"/>
      <c r="M21" s="92">
        <f>SUM(K21-L21)</f>
        <v>0</v>
      </c>
      <c r="N21" s="92"/>
      <c r="O21" s="92"/>
    </row>
    <row r="22" spans="1:15" ht="22.5" customHeight="1">
      <c r="A22" s="275"/>
      <c r="B22" s="380" t="s">
        <v>14</v>
      </c>
      <c r="C22" s="381"/>
      <c r="D22" s="387"/>
      <c r="E22" s="387"/>
      <c r="F22" s="387"/>
      <c r="G22" s="201" t="s">
        <v>257</v>
      </c>
      <c r="H22" s="218">
        <v>18802.06</v>
      </c>
      <c r="I22" s="92">
        <v>8162.16</v>
      </c>
      <c r="J22" s="92">
        <f t="shared" si="1"/>
        <v>43.41098794493794</v>
      </c>
      <c r="K22" s="92">
        <v>8426.64</v>
      </c>
      <c r="L22" s="92">
        <v>3027.76</v>
      </c>
      <c r="M22" s="92">
        <f>SUM(K22+L22)</f>
        <v>11454.4</v>
      </c>
      <c r="N22" s="92">
        <v>814.5</v>
      </c>
      <c r="O22" s="92">
        <f t="shared" si="0"/>
        <v>9.6657742587793</v>
      </c>
    </row>
    <row r="23" spans="1:15" ht="35.25" customHeight="1">
      <c r="A23" s="275"/>
      <c r="B23" s="382"/>
      <c r="C23" s="381"/>
      <c r="D23" s="387"/>
      <c r="E23" s="387"/>
      <c r="F23" s="387"/>
      <c r="G23" s="202" t="s">
        <v>229</v>
      </c>
      <c r="H23" s="218">
        <v>0</v>
      </c>
      <c r="I23" s="92"/>
      <c r="J23" s="92"/>
      <c r="K23" s="92"/>
      <c r="L23" s="92"/>
      <c r="M23" s="92">
        <f>SUM(K23-L23)</f>
        <v>0</v>
      </c>
      <c r="N23" s="92"/>
      <c r="O23" s="92"/>
    </row>
    <row r="24" spans="1:15" ht="18" customHeight="1">
      <c r="A24" s="275"/>
      <c r="B24" s="162" t="s">
        <v>235</v>
      </c>
      <c r="C24" s="381"/>
      <c r="D24" s="387"/>
      <c r="E24" s="387"/>
      <c r="F24" s="387"/>
      <c r="G24" s="201" t="s">
        <v>479</v>
      </c>
      <c r="H24" s="218">
        <f>SUM(H25:H27)</f>
        <v>1898922.72</v>
      </c>
      <c r="I24" s="218">
        <f>SUM(I25:I27)</f>
        <v>1348751.04</v>
      </c>
      <c r="J24" s="92">
        <f t="shared" si="1"/>
        <v>71.0271684989898</v>
      </c>
      <c r="K24" s="218">
        <f>SUM(K25:K27)</f>
        <v>341426.76</v>
      </c>
      <c r="L24" s="218">
        <f>SUM(L25:L27)</f>
        <v>469834.79</v>
      </c>
      <c r="M24" s="218">
        <f>SUM(M25:M27)</f>
        <v>811261.55</v>
      </c>
      <c r="N24" s="218">
        <f>SUM(N25:N27)</f>
        <v>325749.87</v>
      </c>
      <c r="O24" s="92">
        <f t="shared" si="0"/>
        <v>95.40841789905396</v>
      </c>
    </row>
    <row r="25" spans="1:15" ht="19.5" customHeight="1">
      <c r="A25" s="275"/>
      <c r="B25" s="378" t="s">
        <v>481</v>
      </c>
      <c r="C25" s="381"/>
      <c r="D25" s="387"/>
      <c r="E25" s="387"/>
      <c r="F25" s="387"/>
      <c r="G25" s="201" t="s">
        <v>254</v>
      </c>
      <c r="H25" s="218">
        <v>575640.54</v>
      </c>
      <c r="I25" s="92">
        <v>336456.06</v>
      </c>
      <c r="J25" s="92">
        <f t="shared" si="1"/>
        <v>58.448986237140275</v>
      </c>
      <c r="K25" s="92">
        <v>85356.69</v>
      </c>
      <c r="L25" s="92">
        <v>169873.55</v>
      </c>
      <c r="M25" s="92">
        <f>SUM(K25,L25)</f>
        <v>255230.24</v>
      </c>
      <c r="N25" s="92">
        <v>80705.76</v>
      </c>
      <c r="O25" s="92">
        <f t="shared" si="0"/>
        <v>94.55118280711213</v>
      </c>
    </row>
    <row r="26" spans="1:15" ht="15" customHeight="1">
      <c r="A26" s="275"/>
      <c r="B26" s="398"/>
      <c r="C26" s="381"/>
      <c r="D26" s="387"/>
      <c r="E26" s="387"/>
      <c r="F26" s="387"/>
      <c r="G26" s="201" t="s">
        <v>256</v>
      </c>
      <c r="H26" s="218">
        <v>0</v>
      </c>
      <c r="I26" s="92"/>
      <c r="J26" s="92"/>
      <c r="K26" s="92">
        <v>0</v>
      </c>
      <c r="L26" s="92">
        <v>0</v>
      </c>
      <c r="M26" s="92">
        <f>SUM(K26,L26)</f>
        <v>0</v>
      </c>
      <c r="N26" s="92"/>
      <c r="O26" s="92"/>
    </row>
    <row r="27" spans="1:15" ht="25.5" customHeight="1">
      <c r="A27" s="275"/>
      <c r="B27" s="398"/>
      <c r="C27" s="381"/>
      <c r="D27" s="387"/>
      <c r="E27" s="387"/>
      <c r="F27" s="387"/>
      <c r="G27" s="201" t="s">
        <v>257</v>
      </c>
      <c r="H27" s="218">
        <v>1323282.18</v>
      </c>
      <c r="I27" s="92">
        <v>1012294.98</v>
      </c>
      <c r="J27" s="92">
        <f t="shared" si="1"/>
        <v>76.49879937172585</v>
      </c>
      <c r="K27" s="92">
        <v>256070.07</v>
      </c>
      <c r="L27" s="92">
        <v>299961.24</v>
      </c>
      <c r="M27" s="92">
        <f>SUM(K27,L27)</f>
        <v>556031.31</v>
      </c>
      <c r="N27" s="92">
        <v>245044.11</v>
      </c>
      <c r="O27" s="92">
        <f t="shared" si="0"/>
        <v>95.69416292970122</v>
      </c>
    </row>
    <row r="28" spans="1:15" ht="33.75">
      <c r="A28" s="247"/>
      <c r="B28" s="379"/>
      <c r="C28" s="382"/>
      <c r="D28" s="387"/>
      <c r="E28" s="387"/>
      <c r="F28" s="387"/>
      <c r="G28" s="202" t="s">
        <v>229</v>
      </c>
      <c r="H28" s="218">
        <v>0</v>
      </c>
      <c r="I28" s="92"/>
      <c r="J28" s="92"/>
      <c r="K28" s="92">
        <v>0</v>
      </c>
      <c r="L28" s="92"/>
      <c r="M28" s="92">
        <f>SUM(K28-L28)</f>
        <v>0</v>
      </c>
      <c r="N28" s="92"/>
      <c r="O28" s="92"/>
    </row>
    <row r="29" spans="1:15" ht="15" customHeight="1">
      <c r="A29" s="246" t="s">
        <v>141</v>
      </c>
      <c r="B29" s="380" t="s">
        <v>455</v>
      </c>
      <c r="C29" s="380" t="s">
        <v>1</v>
      </c>
      <c r="D29" s="387" t="s">
        <v>255</v>
      </c>
      <c r="E29" s="380">
        <v>921</v>
      </c>
      <c r="F29" s="380">
        <v>92195</v>
      </c>
      <c r="G29" s="201" t="s">
        <v>253</v>
      </c>
      <c r="H29" s="218">
        <f>SUM(H30)</f>
        <v>4784000</v>
      </c>
      <c r="I29" s="218">
        <f>SUM(I30)</f>
        <v>6500</v>
      </c>
      <c r="J29" s="92">
        <f t="shared" si="1"/>
        <v>0.1358695652173913</v>
      </c>
      <c r="K29" s="218">
        <f>SUM(K30)</f>
        <v>180000</v>
      </c>
      <c r="L29" s="218">
        <f>SUM(L30)</f>
        <v>58000</v>
      </c>
      <c r="M29" s="218">
        <f>SUM(M30)</f>
        <v>238000</v>
      </c>
      <c r="N29" s="218">
        <f>SUM(N30)</f>
        <v>6500</v>
      </c>
      <c r="O29" s="92">
        <f t="shared" si="0"/>
        <v>3.6111111111111107</v>
      </c>
    </row>
    <row r="30" spans="1:15" ht="16.5" customHeight="1">
      <c r="A30" s="275"/>
      <c r="B30" s="382"/>
      <c r="C30" s="381"/>
      <c r="D30" s="387"/>
      <c r="E30" s="381"/>
      <c r="F30" s="381"/>
      <c r="G30" s="201" t="s">
        <v>479</v>
      </c>
      <c r="H30" s="218">
        <f>SUM(H31:H33)</f>
        <v>4784000</v>
      </c>
      <c r="I30" s="218">
        <f>SUM(I31:I33)</f>
        <v>6500</v>
      </c>
      <c r="J30" s="92">
        <f t="shared" si="1"/>
        <v>0.1358695652173913</v>
      </c>
      <c r="K30" s="218">
        <f>SUM(K31:K33)</f>
        <v>180000</v>
      </c>
      <c r="L30" s="218">
        <f>SUM(L31:L33)</f>
        <v>58000</v>
      </c>
      <c r="M30" s="218">
        <f>SUM(M31:M33)</f>
        <v>238000</v>
      </c>
      <c r="N30" s="218">
        <f>SUM(N31:N33)</f>
        <v>6500</v>
      </c>
      <c r="O30" s="92">
        <f t="shared" si="0"/>
        <v>3.6111111111111107</v>
      </c>
    </row>
    <row r="31" spans="1:15" ht="21.75" customHeight="1">
      <c r="A31" s="275"/>
      <c r="B31" s="189" t="s">
        <v>456</v>
      </c>
      <c r="C31" s="381"/>
      <c r="D31" s="387"/>
      <c r="E31" s="381"/>
      <c r="F31" s="381"/>
      <c r="G31" s="201" t="s">
        <v>254</v>
      </c>
      <c r="H31" s="218">
        <v>964200</v>
      </c>
      <c r="I31" s="92">
        <v>6500</v>
      </c>
      <c r="J31" s="92">
        <f t="shared" si="1"/>
        <v>0.6741339970960382</v>
      </c>
      <c r="K31" s="92">
        <v>30000</v>
      </c>
      <c r="L31" s="92">
        <v>25000</v>
      </c>
      <c r="M31" s="92">
        <f>SUM(K31,L31)</f>
        <v>55000</v>
      </c>
      <c r="N31" s="92">
        <v>6500</v>
      </c>
      <c r="O31" s="92">
        <f t="shared" si="0"/>
        <v>21.666666666666668</v>
      </c>
    </row>
    <row r="32" spans="1:15" ht="22.5" customHeight="1">
      <c r="A32" s="275"/>
      <c r="B32" s="189" t="s">
        <v>464</v>
      </c>
      <c r="C32" s="381"/>
      <c r="D32" s="387"/>
      <c r="E32" s="381"/>
      <c r="F32" s="381"/>
      <c r="G32" s="201" t="s">
        <v>256</v>
      </c>
      <c r="H32" s="218">
        <v>0</v>
      </c>
      <c r="I32" s="92"/>
      <c r="J32" s="92"/>
      <c r="K32" s="92">
        <v>0</v>
      </c>
      <c r="L32" s="92"/>
      <c r="M32" s="92">
        <f>SUM(K32-L32)</f>
        <v>0</v>
      </c>
      <c r="N32" s="92"/>
      <c r="O32" s="92"/>
    </row>
    <row r="33" spans="1:15" ht="22.5" customHeight="1">
      <c r="A33" s="275"/>
      <c r="B33" s="380" t="s">
        <v>9</v>
      </c>
      <c r="C33" s="381"/>
      <c r="D33" s="387"/>
      <c r="E33" s="381"/>
      <c r="F33" s="381"/>
      <c r="G33" s="201" t="s">
        <v>257</v>
      </c>
      <c r="H33" s="218">
        <v>3819800</v>
      </c>
      <c r="I33" s="92">
        <v>0</v>
      </c>
      <c r="J33" s="92">
        <f t="shared" si="1"/>
        <v>0</v>
      </c>
      <c r="K33" s="92">
        <v>150000</v>
      </c>
      <c r="L33" s="92">
        <v>33000</v>
      </c>
      <c r="M33" s="92">
        <f>SUM(K33,L33)</f>
        <v>183000</v>
      </c>
      <c r="N33" s="92">
        <v>0</v>
      </c>
      <c r="O33" s="92">
        <f t="shared" si="0"/>
        <v>0</v>
      </c>
    </row>
    <row r="34" spans="1:15" ht="33.75">
      <c r="A34" s="247"/>
      <c r="B34" s="382"/>
      <c r="C34" s="382"/>
      <c r="D34" s="387"/>
      <c r="E34" s="382"/>
      <c r="F34" s="382"/>
      <c r="G34" s="202" t="s">
        <v>229</v>
      </c>
      <c r="H34" s="218">
        <v>0</v>
      </c>
      <c r="I34" s="92"/>
      <c r="J34" s="92"/>
      <c r="K34" s="92"/>
      <c r="L34" s="92"/>
      <c r="M34" s="92">
        <f>SUM(K34-L34)</f>
        <v>0</v>
      </c>
      <c r="N34" s="92"/>
      <c r="O34" s="92"/>
    </row>
    <row r="35" spans="1:15" ht="15" customHeight="1">
      <c r="A35" s="246" t="s">
        <v>142</v>
      </c>
      <c r="B35" s="380" t="s">
        <v>455</v>
      </c>
      <c r="C35" s="380" t="s">
        <v>2</v>
      </c>
      <c r="D35" s="380" t="s">
        <v>255</v>
      </c>
      <c r="E35" s="380">
        <v>900</v>
      </c>
      <c r="F35" s="380">
        <v>90001</v>
      </c>
      <c r="G35" s="201" t="s">
        <v>253</v>
      </c>
      <c r="H35" s="218">
        <f>SUM(H36)</f>
        <v>1909600</v>
      </c>
      <c r="I35" s="218">
        <f>SUM(I36)</f>
        <v>4632</v>
      </c>
      <c r="J35" s="92">
        <f t="shared" si="1"/>
        <v>0.24256388772517806</v>
      </c>
      <c r="K35" s="218">
        <f>SUM(K36)</f>
        <v>123000</v>
      </c>
      <c r="L35" s="218">
        <f>SUM(L36)</f>
        <v>-98400</v>
      </c>
      <c r="M35" s="218">
        <f>SUM(M36)</f>
        <v>24600</v>
      </c>
      <c r="N35" s="218">
        <f>SUM(N36)</f>
        <v>4632</v>
      </c>
      <c r="O35" s="92">
        <f t="shared" si="0"/>
        <v>3.765853658536585</v>
      </c>
    </row>
    <row r="36" spans="1:15" ht="15.75" customHeight="1">
      <c r="A36" s="275"/>
      <c r="B36" s="382"/>
      <c r="C36" s="381"/>
      <c r="D36" s="381"/>
      <c r="E36" s="381"/>
      <c r="F36" s="381"/>
      <c r="G36" s="201" t="s">
        <v>479</v>
      </c>
      <c r="H36" s="218">
        <f>SUM(H37:H39)</f>
        <v>1909600</v>
      </c>
      <c r="I36" s="218">
        <f>SUM(I37:I39)</f>
        <v>4632</v>
      </c>
      <c r="J36" s="92">
        <f t="shared" si="1"/>
        <v>0.24256388772517806</v>
      </c>
      <c r="K36" s="218">
        <f>SUM(K37:K39)</f>
        <v>123000</v>
      </c>
      <c r="L36" s="218">
        <f>SUM(L37:L39)</f>
        <v>-98400</v>
      </c>
      <c r="M36" s="218">
        <f>SUM(M37:M39)</f>
        <v>24600</v>
      </c>
      <c r="N36" s="218">
        <f>SUM(N37:N39)</f>
        <v>4632</v>
      </c>
      <c r="O36" s="92">
        <f t="shared" si="0"/>
        <v>3.765853658536585</v>
      </c>
    </row>
    <row r="37" spans="1:15" ht="21.75" customHeight="1">
      <c r="A37" s="275"/>
      <c r="B37" s="189" t="s">
        <v>456</v>
      </c>
      <c r="C37" s="381"/>
      <c r="D37" s="381"/>
      <c r="E37" s="381"/>
      <c r="F37" s="381"/>
      <c r="G37" s="201" t="s">
        <v>254</v>
      </c>
      <c r="H37" s="218">
        <v>385600</v>
      </c>
      <c r="I37" s="92">
        <v>1619.32</v>
      </c>
      <c r="J37" s="92">
        <f t="shared" si="1"/>
        <v>0.41994813278008297</v>
      </c>
      <c r="K37" s="92">
        <v>73000</v>
      </c>
      <c r="L37" s="92">
        <v>-64400</v>
      </c>
      <c r="M37" s="92">
        <f>SUM(K37,L37)</f>
        <v>8600</v>
      </c>
      <c r="N37" s="92">
        <v>1619.32</v>
      </c>
      <c r="O37" s="92">
        <f t="shared" si="0"/>
        <v>2.218246575342466</v>
      </c>
    </row>
    <row r="38" spans="1:15" ht="15.75">
      <c r="A38" s="275"/>
      <c r="B38" s="378" t="s">
        <v>15</v>
      </c>
      <c r="C38" s="381"/>
      <c r="D38" s="381"/>
      <c r="E38" s="381"/>
      <c r="F38" s="381"/>
      <c r="G38" s="201" t="s">
        <v>256</v>
      </c>
      <c r="H38" s="218">
        <v>0</v>
      </c>
      <c r="I38" s="92"/>
      <c r="J38" s="92"/>
      <c r="K38" s="92"/>
      <c r="L38" s="92"/>
      <c r="M38" s="92">
        <f>SUM(K38-L38)</f>
        <v>0</v>
      </c>
      <c r="N38" s="92"/>
      <c r="O38" s="92"/>
    </row>
    <row r="39" spans="1:15" ht="21.75" customHeight="1">
      <c r="A39" s="275"/>
      <c r="B39" s="379"/>
      <c r="C39" s="381"/>
      <c r="D39" s="381"/>
      <c r="E39" s="381"/>
      <c r="F39" s="381"/>
      <c r="G39" s="201" t="s">
        <v>257</v>
      </c>
      <c r="H39" s="218">
        <v>1524000</v>
      </c>
      <c r="I39" s="92">
        <v>3012.68</v>
      </c>
      <c r="J39" s="92">
        <f t="shared" si="1"/>
        <v>0.19768241469816272</v>
      </c>
      <c r="K39" s="92">
        <v>50000</v>
      </c>
      <c r="L39" s="92">
        <v>-34000</v>
      </c>
      <c r="M39" s="92">
        <f>SUM(K39,L39)</f>
        <v>16000</v>
      </c>
      <c r="N39" s="92">
        <v>3012.68</v>
      </c>
      <c r="O39" s="92">
        <f t="shared" si="0"/>
        <v>6.02536</v>
      </c>
    </row>
    <row r="40" spans="1:15" ht="33.75">
      <c r="A40" s="247"/>
      <c r="B40" s="190" t="s">
        <v>23</v>
      </c>
      <c r="C40" s="382"/>
      <c r="D40" s="382"/>
      <c r="E40" s="382"/>
      <c r="F40" s="382"/>
      <c r="G40" s="202" t="s">
        <v>229</v>
      </c>
      <c r="H40" s="218">
        <v>0</v>
      </c>
      <c r="I40" s="92"/>
      <c r="J40" s="92"/>
      <c r="K40" s="92"/>
      <c r="L40" s="92"/>
      <c r="M40" s="92">
        <f>SUM(K40-L40)</f>
        <v>0</v>
      </c>
      <c r="N40" s="92"/>
      <c r="O40" s="92"/>
    </row>
    <row r="41" spans="1:15" ht="15.75">
      <c r="A41" s="246" t="s">
        <v>143</v>
      </c>
      <c r="B41" s="385" t="s">
        <v>455</v>
      </c>
      <c r="C41" s="380" t="s">
        <v>1</v>
      </c>
      <c r="D41" s="387" t="s">
        <v>255</v>
      </c>
      <c r="E41" s="380">
        <v>900</v>
      </c>
      <c r="F41" s="380">
        <v>90001</v>
      </c>
      <c r="G41" s="201" t="s">
        <v>253</v>
      </c>
      <c r="H41" s="218">
        <f>SUM(H42)</f>
        <v>2117600</v>
      </c>
      <c r="I41" s="218">
        <f>SUM(I42)</f>
        <v>3765.85</v>
      </c>
      <c r="J41" s="92">
        <f t="shared" si="1"/>
        <v>0.17783575746127692</v>
      </c>
      <c r="K41" s="218">
        <f>SUM(K42)</f>
        <v>0</v>
      </c>
      <c r="L41" s="218">
        <f>SUM(L42)</f>
        <v>24600</v>
      </c>
      <c r="M41" s="218">
        <f>SUM(M42)</f>
        <v>24600</v>
      </c>
      <c r="N41" s="218">
        <f>SUM(N42)</f>
        <v>3765.85</v>
      </c>
      <c r="O41" s="92">
        <f>SUM(N41/M41*100)</f>
        <v>15.308333333333332</v>
      </c>
    </row>
    <row r="42" spans="1:15" ht="15.75">
      <c r="A42" s="275"/>
      <c r="B42" s="386"/>
      <c r="C42" s="381"/>
      <c r="D42" s="387"/>
      <c r="E42" s="381"/>
      <c r="F42" s="381"/>
      <c r="G42" s="201" t="s">
        <v>479</v>
      </c>
      <c r="H42" s="218">
        <f>SUM(H43:H45)</f>
        <v>2117600</v>
      </c>
      <c r="I42" s="218">
        <f>SUM(I43:I45)</f>
        <v>3765.85</v>
      </c>
      <c r="J42" s="92">
        <f t="shared" si="1"/>
        <v>0.17783575746127692</v>
      </c>
      <c r="K42" s="218">
        <f>SUM(K43:K45)</f>
        <v>0</v>
      </c>
      <c r="L42" s="218">
        <f>SUM(L43:L45)</f>
        <v>24600</v>
      </c>
      <c r="M42" s="218">
        <f>SUM(M43:M45)</f>
        <v>24600</v>
      </c>
      <c r="N42" s="218">
        <f>SUM(N43:N45)</f>
        <v>3765.85</v>
      </c>
      <c r="O42" s="92">
        <f>SUM(N42/M42*100)</f>
        <v>15.308333333333332</v>
      </c>
    </row>
    <row r="43" spans="1:15" ht="21" customHeight="1">
      <c r="A43" s="275"/>
      <c r="B43" s="191" t="s">
        <v>456</v>
      </c>
      <c r="C43" s="381"/>
      <c r="D43" s="387"/>
      <c r="E43" s="381"/>
      <c r="F43" s="381"/>
      <c r="G43" s="201" t="s">
        <v>254</v>
      </c>
      <c r="H43" s="218">
        <v>427200</v>
      </c>
      <c r="I43" s="92">
        <v>753.17</v>
      </c>
      <c r="J43" s="92">
        <f t="shared" si="1"/>
        <v>0.17630383895131085</v>
      </c>
      <c r="K43" s="92"/>
      <c r="L43" s="92">
        <v>8600</v>
      </c>
      <c r="M43" s="92">
        <f>SUM(K43,L43)</f>
        <v>8600</v>
      </c>
      <c r="N43" s="92">
        <v>753.17</v>
      </c>
      <c r="O43" s="92">
        <f>SUM(N43/M43*100)</f>
        <v>8.757790697674418</v>
      </c>
    </row>
    <row r="44" spans="1:15" ht="15.75">
      <c r="A44" s="275"/>
      <c r="B44" s="192" t="s">
        <v>15</v>
      </c>
      <c r="C44" s="381"/>
      <c r="D44" s="387"/>
      <c r="E44" s="381"/>
      <c r="F44" s="381"/>
      <c r="G44" s="201" t="s">
        <v>256</v>
      </c>
      <c r="H44" s="218">
        <v>0</v>
      </c>
      <c r="I44" s="92"/>
      <c r="J44" s="92"/>
      <c r="K44" s="92"/>
      <c r="L44" s="92">
        <v>0</v>
      </c>
      <c r="M44" s="92">
        <f>SUM(K44-L44)</f>
        <v>0</v>
      </c>
      <c r="N44" s="92"/>
      <c r="O44" s="92"/>
    </row>
    <row r="45" spans="1:15" ht="21" customHeight="1">
      <c r="A45" s="275"/>
      <c r="B45" s="385" t="s">
        <v>24</v>
      </c>
      <c r="C45" s="381"/>
      <c r="D45" s="387"/>
      <c r="E45" s="381"/>
      <c r="F45" s="381"/>
      <c r="G45" s="201" t="s">
        <v>257</v>
      </c>
      <c r="H45" s="218">
        <v>1690400</v>
      </c>
      <c r="I45" s="92">
        <v>3012.68</v>
      </c>
      <c r="J45" s="92">
        <f t="shared" si="1"/>
        <v>0.17822290582110742</v>
      </c>
      <c r="K45" s="92"/>
      <c r="L45" s="92">
        <v>16000</v>
      </c>
      <c r="M45" s="92">
        <f>SUM(K45,L45)</f>
        <v>16000</v>
      </c>
      <c r="N45" s="92">
        <v>3012.68</v>
      </c>
      <c r="O45" s="92">
        <f>SUM(N45/M45*100)</f>
        <v>18.829250000000002</v>
      </c>
    </row>
    <row r="46" spans="1:15" ht="33.75">
      <c r="A46" s="247"/>
      <c r="B46" s="386"/>
      <c r="C46" s="382"/>
      <c r="D46" s="387"/>
      <c r="E46" s="382"/>
      <c r="F46" s="382"/>
      <c r="G46" s="202" t="s">
        <v>229</v>
      </c>
      <c r="H46" s="218">
        <v>0</v>
      </c>
      <c r="I46" s="92"/>
      <c r="J46" s="92"/>
      <c r="K46" s="92"/>
      <c r="L46" s="92"/>
      <c r="M46" s="92">
        <f>SUM(K46-L46)</f>
        <v>0</v>
      </c>
      <c r="N46" s="92"/>
      <c r="O46" s="92"/>
    </row>
    <row r="47" spans="1:15" ht="15.75">
      <c r="A47" s="246" t="s">
        <v>144</v>
      </c>
      <c r="B47" s="385" t="s">
        <v>16</v>
      </c>
      <c r="C47" s="380" t="s">
        <v>377</v>
      </c>
      <c r="D47" s="380" t="s">
        <v>255</v>
      </c>
      <c r="E47" s="380">
        <v>900</v>
      </c>
      <c r="F47" s="380">
        <v>90001</v>
      </c>
      <c r="G47" s="201" t="s">
        <v>253</v>
      </c>
      <c r="H47" s="218">
        <f>SUM(H48)</f>
        <v>3388053</v>
      </c>
      <c r="I47" s="218">
        <f>SUM(I48)</f>
        <v>271337.98</v>
      </c>
      <c r="J47" s="92">
        <f t="shared" si="1"/>
        <v>8.008669876179622</v>
      </c>
      <c r="K47" s="218">
        <f>SUM(K48)</f>
        <v>369000</v>
      </c>
      <c r="L47" s="218">
        <f>SUM(L48)</f>
        <v>-10947</v>
      </c>
      <c r="M47" s="218">
        <f>SUM(M48)</f>
        <v>358053</v>
      </c>
      <c r="N47" s="218">
        <f>SUM(N48)</f>
        <v>271338</v>
      </c>
      <c r="O47" s="92">
        <f t="shared" si="0"/>
        <v>73.53333333333333</v>
      </c>
    </row>
    <row r="48" spans="1:15" ht="15.75">
      <c r="A48" s="275"/>
      <c r="B48" s="386"/>
      <c r="C48" s="381"/>
      <c r="D48" s="381"/>
      <c r="E48" s="381"/>
      <c r="F48" s="381"/>
      <c r="G48" s="201" t="s">
        <v>479</v>
      </c>
      <c r="H48" s="218">
        <f>SUM(H49:H51)</f>
        <v>3388053</v>
      </c>
      <c r="I48" s="218">
        <f>SUM(I49:I51)</f>
        <v>271337.98</v>
      </c>
      <c r="J48" s="92">
        <f t="shared" si="1"/>
        <v>8.008669876179622</v>
      </c>
      <c r="K48" s="218">
        <f>SUM(K49:K51)</f>
        <v>369000</v>
      </c>
      <c r="L48" s="218">
        <f>SUM(L49:L51)</f>
        <v>-10947</v>
      </c>
      <c r="M48" s="218">
        <f>SUM(M49:M51)</f>
        <v>358053</v>
      </c>
      <c r="N48" s="218">
        <f>SUM(N49:N51)</f>
        <v>271338</v>
      </c>
      <c r="O48" s="92">
        <f t="shared" si="0"/>
        <v>73.53333333333333</v>
      </c>
    </row>
    <row r="49" spans="1:15" ht="21.75" customHeight="1">
      <c r="A49" s="275"/>
      <c r="B49" s="189" t="s">
        <v>17</v>
      </c>
      <c r="C49" s="381"/>
      <c r="D49" s="381"/>
      <c r="E49" s="381"/>
      <c r="F49" s="381"/>
      <c r="G49" s="201" t="s">
        <v>254</v>
      </c>
      <c r="H49" s="218">
        <v>1388053</v>
      </c>
      <c r="I49" s="92">
        <v>144332.5</v>
      </c>
      <c r="J49" s="92">
        <f t="shared" si="1"/>
        <v>10.398198051515324</v>
      </c>
      <c r="K49" s="92">
        <v>369000</v>
      </c>
      <c r="L49" s="92">
        <v>-158947</v>
      </c>
      <c r="M49" s="92">
        <f>SUM(K49,L49)</f>
        <v>210053</v>
      </c>
      <c r="N49" s="92">
        <v>144332.52</v>
      </c>
      <c r="O49" s="92">
        <f t="shared" si="0"/>
        <v>39.11450406504065</v>
      </c>
    </row>
    <row r="50" spans="1:15" ht="21" customHeight="1">
      <c r="A50" s="275"/>
      <c r="B50" s="189" t="s">
        <v>18</v>
      </c>
      <c r="C50" s="381"/>
      <c r="D50" s="381"/>
      <c r="E50" s="381"/>
      <c r="F50" s="381"/>
      <c r="G50" s="201" t="s">
        <v>256</v>
      </c>
      <c r="H50" s="218"/>
      <c r="I50" s="92"/>
      <c r="J50" s="92"/>
      <c r="K50" s="92"/>
      <c r="L50" s="92"/>
      <c r="M50" s="92">
        <f>SUM(K50,L50)</f>
        <v>0</v>
      </c>
      <c r="N50" s="92"/>
      <c r="O50" s="92"/>
    </row>
    <row r="51" spans="1:15" ht="22.5" customHeight="1">
      <c r="A51" s="275"/>
      <c r="B51" s="378" t="s">
        <v>25</v>
      </c>
      <c r="C51" s="381"/>
      <c r="D51" s="381"/>
      <c r="E51" s="381"/>
      <c r="F51" s="381"/>
      <c r="G51" s="201" t="s">
        <v>257</v>
      </c>
      <c r="H51" s="218">
        <v>2000000</v>
      </c>
      <c r="I51" s="92">
        <v>127005.48</v>
      </c>
      <c r="J51" s="92">
        <f t="shared" si="1"/>
        <v>6.350274000000001</v>
      </c>
      <c r="K51" s="92">
        <v>0</v>
      </c>
      <c r="L51" s="92">
        <v>148000</v>
      </c>
      <c r="M51" s="92">
        <f>SUM(K51,L51)</f>
        <v>148000</v>
      </c>
      <c r="N51" s="92">
        <v>127005.48</v>
      </c>
      <c r="O51" s="92">
        <f>SUM(N51/M51*100)</f>
        <v>85.81451351351352</v>
      </c>
    </row>
    <row r="52" spans="1:15" ht="33.75">
      <c r="A52" s="247"/>
      <c r="B52" s="379"/>
      <c r="C52" s="382"/>
      <c r="D52" s="382"/>
      <c r="E52" s="382"/>
      <c r="F52" s="382"/>
      <c r="G52" s="202" t="s">
        <v>229</v>
      </c>
      <c r="H52" s="218">
        <v>0</v>
      </c>
      <c r="I52" s="92"/>
      <c r="J52" s="92"/>
      <c r="K52" s="92"/>
      <c r="L52" s="92"/>
      <c r="M52" s="92">
        <f>SUM(K52,L52)</f>
        <v>0</v>
      </c>
      <c r="N52" s="92"/>
      <c r="O52" s="92"/>
    </row>
    <row r="53" spans="1:15" ht="15.75" customHeight="1">
      <c r="A53" s="246" t="s">
        <v>145</v>
      </c>
      <c r="B53" s="378" t="s">
        <v>466</v>
      </c>
      <c r="C53" s="380" t="s">
        <v>354</v>
      </c>
      <c r="D53" s="387" t="s">
        <v>255</v>
      </c>
      <c r="E53" s="387">
        <v>900</v>
      </c>
      <c r="F53" s="387">
        <v>90015</v>
      </c>
      <c r="G53" s="201" t="s">
        <v>253</v>
      </c>
      <c r="H53" s="218">
        <f>SUM(H54)</f>
        <v>1815990.1</v>
      </c>
      <c r="I53" s="218">
        <f>SUM(I54)</f>
        <v>9489.45</v>
      </c>
      <c r="J53" s="92">
        <f t="shared" si="1"/>
        <v>0.5225496548687133</v>
      </c>
      <c r="K53" s="218">
        <f>SUM(K54)</f>
        <v>1300000</v>
      </c>
      <c r="L53" s="218">
        <f>SUM(L54)</f>
        <v>500000</v>
      </c>
      <c r="M53" s="218">
        <f>SUM(M54)</f>
        <v>1800000</v>
      </c>
      <c r="N53" s="218">
        <f>SUM(N54)</f>
        <v>3499.35</v>
      </c>
      <c r="O53" s="92">
        <f t="shared" si="0"/>
        <v>0.2691807692307692</v>
      </c>
    </row>
    <row r="54" spans="1:15" ht="15.75">
      <c r="A54" s="275"/>
      <c r="B54" s="379"/>
      <c r="C54" s="381"/>
      <c r="D54" s="387"/>
      <c r="E54" s="387"/>
      <c r="F54" s="387"/>
      <c r="G54" s="201" t="s">
        <v>479</v>
      </c>
      <c r="H54" s="218">
        <f>SUM(H55:H57)</f>
        <v>1815990.1</v>
      </c>
      <c r="I54" s="218">
        <f>SUM(I55:I57)</f>
        <v>9489.45</v>
      </c>
      <c r="J54" s="92">
        <f t="shared" si="1"/>
        <v>0.5225496548687133</v>
      </c>
      <c r="K54" s="218">
        <f>SUM(K55:K57)</f>
        <v>1300000</v>
      </c>
      <c r="L54" s="218">
        <f>SUM(L55:L57)</f>
        <v>500000</v>
      </c>
      <c r="M54" s="92">
        <f>SUM(K54,L54)</f>
        <v>1800000</v>
      </c>
      <c r="N54" s="218">
        <f>SUM(N55:N57)</f>
        <v>3499.35</v>
      </c>
      <c r="O54" s="92">
        <f t="shared" si="0"/>
        <v>0.2691807692307692</v>
      </c>
    </row>
    <row r="55" spans="1:15" ht="15.75">
      <c r="A55" s="275"/>
      <c r="B55" s="385" t="s">
        <v>467</v>
      </c>
      <c r="C55" s="381"/>
      <c r="D55" s="387"/>
      <c r="E55" s="387"/>
      <c r="F55" s="387"/>
      <c r="G55" s="201" t="s">
        <v>254</v>
      </c>
      <c r="H55" s="218">
        <v>277490.1</v>
      </c>
      <c r="I55" s="92">
        <v>9489.45</v>
      </c>
      <c r="J55" s="92">
        <f t="shared" si="1"/>
        <v>3.419743623286021</v>
      </c>
      <c r="K55" s="92">
        <v>195000</v>
      </c>
      <c r="L55" s="92">
        <v>75000</v>
      </c>
      <c r="M55" s="92">
        <f>SUM(K55,L55)</f>
        <v>270000</v>
      </c>
      <c r="N55" s="92">
        <v>3499.35</v>
      </c>
      <c r="O55" s="92">
        <f t="shared" si="0"/>
        <v>1.7945384615384616</v>
      </c>
    </row>
    <row r="56" spans="1:15" ht="15.75">
      <c r="A56" s="275"/>
      <c r="B56" s="386"/>
      <c r="C56" s="381"/>
      <c r="D56" s="387"/>
      <c r="E56" s="387"/>
      <c r="F56" s="387"/>
      <c r="G56" s="201" t="s">
        <v>256</v>
      </c>
      <c r="H56" s="218">
        <v>0</v>
      </c>
      <c r="I56" s="92"/>
      <c r="J56" s="92"/>
      <c r="K56" s="92"/>
      <c r="L56" s="92"/>
      <c r="M56" s="92">
        <f>SUM(K56,L56)</f>
        <v>0</v>
      </c>
      <c r="N56" s="92"/>
      <c r="O56" s="92"/>
    </row>
    <row r="57" spans="1:15" ht="21.75" customHeight="1">
      <c r="A57" s="275"/>
      <c r="B57" s="378" t="s">
        <v>19</v>
      </c>
      <c r="C57" s="381"/>
      <c r="D57" s="387"/>
      <c r="E57" s="387"/>
      <c r="F57" s="387"/>
      <c r="G57" s="201" t="s">
        <v>257</v>
      </c>
      <c r="H57" s="218">
        <v>1538500</v>
      </c>
      <c r="I57" s="92"/>
      <c r="J57" s="92">
        <f t="shared" si="1"/>
        <v>0</v>
      </c>
      <c r="K57" s="92">
        <v>1105000</v>
      </c>
      <c r="L57" s="92">
        <v>425000</v>
      </c>
      <c r="M57" s="92">
        <f>SUM(K57,L57)</f>
        <v>1530000</v>
      </c>
      <c r="N57" s="92"/>
      <c r="O57" s="92">
        <f t="shared" si="0"/>
        <v>0</v>
      </c>
    </row>
    <row r="58" spans="1:15" ht="33" customHeight="1">
      <c r="A58" s="247"/>
      <c r="B58" s="379"/>
      <c r="C58" s="382"/>
      <c r="D58" s="387"/>
      <c r="E58" s="387"/>
      <c r="F58" s="387"/>
      <c r="G58" s="202" t="s">
        <v>229</v>
      </c>
      <c r="H58" s="218">
        <v>0</v>
      </c>
      <c r="I58" s="92"/>
      <c r="J58" s="92"/>
      <c r="K58" s="92"/>
      <c r="L58" s="92"/>
      <c r="M58" s="92">
        <f>SUM(K58,L58)</f>
        <v>0</v>
      </c>
      <c r="N58" s="92"/>
      <c r="O58" s="92"/>
    </row>
    <row r="59" spans="1:15" ht="15.75">
      <c r="A59" s="246" t="s">
        <v>146</v>
      </c>
      <c r="B59" s="385" t="s">
        <v>461</v>
      </c>
      <c r="C59" s="387" t="s">
        <v>377</v>
      </c>
      <c r="D59" s="387" t="s">
        <v>255</v>
      </c>
      <c r="E59" s="387">
        <v>926</v>
      </c>
      <c r="F59" s="387">
        <v>92695</v>
      </c>
      <c r="G59" s="201" t="s">
        <v>253</v>
      </c>
      <c r="H59" s="218">
        <f>SUM(H60)</f>
        <v>775000</v>
      </c>
      <c r="I59" s="218">
        <f>SUM(I60)</f>
        <v>0</v>
      </c>
      <c r="J59" s="92">
        <f t="shared" si="1"/>
        <v>0</v>
      </c>
      <c r="K59" s="218">
        <f>SUM(K60)</f>
        <v>10000</v>
      </c>
      <c r="L59" s="218">
        <f>SUM(L60)</f>
        <v>0</v>
      </c>
      <c r="M59" s="92">
        <f>SUM(K59-L59)</f>
        <v>10000</v>
      </c>
      <c r="N59" s="218">
        <f>SUM(N60)</f>
        <v>0</v>
      </c>
      <c r="O59" s="92">
        <f t="shared" si="0"/>
        <v>0</v>
      </c>
    </row>
    <row r="60" spans="1:15" ht="15.75">
      <c r="A60" s="275"/>
      <c r="B60" s="386"/>
      <c r="C60" s="387"/>
      <c r="D60" s="387"/>
      <c r="E60" s="387"/>
      <c r="F60" s="387"/>
      <c r="G60" s="201" t="s">
        <v>479</v>
      </c>
      <c r="H60" s="218">
        <f>SUM(H61:H63)</f>
        <v>775000</v>
      </c>
      <c r="I60" s="218">
        <f>SUM(I61:I63)</f>
        <v>0</v>
      </c>
      <c r="J60" s="92">
        <f t="shared" si="1"/>
        <v>0</v>
      </c>
      <c r="K60" s="218">
        <f>SUM(K61:K63)</f>
        <v>10000</v>
      </c>
      <c r="L60" s="218">
        <f>SUM(L61:L63)</f>
        <v>0</v>
      </c>
      <c r="M60" s="92">
        <f>SUM(K60-L60)</f>
        <v>10000</v>
      </c>
      <c r="N60" s="218">
        <f>SUM(N61:N63)</f>
        <v>0</v>
      </c>
      <c r="O60" s="92">
        <f t="shared" si="0"/>
        <v>0</v>
      </c>
    </row>
    <row r="61" spans="1:15" ht="23.25" customHeight="1">
      <c r="A61" s="275"/>
      <c r="B61" s="189" t="s">
        <v>20</v>
      </c>
      <c r="C61" s="387"/>
      <c r="D61" s="387"/>
      <c r="E61" s="387"/>
      <c r="F61" s="387"/>
      <c r="G61" s="201" t="s">
        <v>254</v>
      </c>
      <c r="H61" s="218">
        <v>124750</v>
      </c>
      <c r="I61" s="92">
        <v>0</v>
      </c>
      <c r="J61" s="92">
        <f t="shared" si="1"/>
        <v>0</v>
      </c>
      <c r="K61" s="92">
        <v>10000</v>
      </c>
      <c r="L61" s="92"/>
      <c r="M61" s="92">
        <f>SUM(K61,L61)</f>
        <v>10000</v>
      </c>
      <c r="N61" s="92"/>
      <c r="O61" s="92">
        <f t="shared" si="0"/>
        <v>0</v>
      </c>
    </row>
    <row r="62" spans="1:15" ht="22.5" customHeight="1">
      <c r="A62" s="275"/>
      <c r="B62" s="189" t="s">
        <v>462</v>
      </c>
      <c r="C62" s="387"/>
      <c r="D62" s="387"/>
      <c r="E62" s="387"/>
      <c r="F62" s="387"/>
      <c r="G62" s="201" t="s">
        <v>256</v>
      </c>
      <c r="H62" s="218">
        <v>0</v>
      </c>
      <c r="I62" s="92"/>
      <c r="J62" s="92"/>
      <c r="K62" s="92"/>
      <c r="L62" s="92"/>
      <c r="M62" s="92">
        <f>SUM(K62,L62)</f>
        <v>0</v>
      </c>
      <c r="N62" s="92"/>
      <c r="O62" s="92"/>
    </row>
    <row r="63" spans="1:15" ht="21.75" customHeight="1">
      <c r="A63" s="275"/>
      <c r="B63" s="378" t="s">
        <v>460</v>
      </c>
      <c r="C63" s="387"/>
      <c r="D63" s="387"/>
      <c r="E63" s="387"/>
      <c r="F63" s="387"/>
      <c r="G63" s="201" t="s">
        <v>257</v>
      </c>
      <c r="H63" s="218">
        <v>650250</v>
      </c>
      <c r="I63" s="92">
        <v>0</v>
      </c>
      <c r="J63" s="92">
        <f t="shared" si="1"/>
        <v>0</v>
      </c>
      <c r="K63" s="92">
        <v>0</v>
      </c>
      <c r="L63" s="92"/>
      <c r="M63" s="92">
        <f>SUM(K63,L63)</f>
        <v>0</v>
      </c>
      <c r="N63" s="92"/>
      <c r="O63" s="92"/>
    </row>
    <row r="64" spans="1:15" ht="21.75" customHeight="1">
      <c r="A64" s="247"/>
      <c r="B64" s="379"/>
      <c r="C64" s="387"/>
      <c r="D64" s="387"/>
      <c r="E64" s="387"/>
      <c r="F64" s="387"/>
      <c r="G64" s="202" t="s">
        <v>229</v>
      </c>
      <c r="H64" s="218">
        <v>0</v>
      </c>
      <c r="I64" s="92"/>
      <c r="J64" s="92"/>
      <c r="K64" s="92"/>
      <c r="L64" s="92"/>
      <c r="M64" s="92">
        <f>SUM(K64,L64)</f>
        <v>0</v>
      </c>
      <c r="N64" s="92"/>
      <c r="O64" s="92"/>
    </row>
    <row r="65" spans="1:15" ht="15" customHeight="1">
      <c r="A65" s="246" t="s">
        <v>147</v>
      </c>
      <c r="B65" s="385" t="s">
        <v>376</v>
      </c>
      <c r="C65" s="387" t="s">
        <v>3</v>
      </c>
      <c r="D65" s="387" t="s">
        <v>255</v>
      </c>
      <c r="E65" s="387">
        <v>900</v>
      </c>
      <c r="F65" s="387">
        <v>90005</v>
      </c>
      <c r="G65" s="201" t="s">
        <v>253</v>
      </c>
      <c r="H65" s="218">
        <f>SUM(H66)</f>
        <v>2010000</v>
      </c>
      <c r="I65" s="218">
        <f>SUM(I66)</f>
        <v>40590</v>
      </c>
      <c r="J65" s="92">
        <f t="shared" si="1"/>
        <v>2.0194029850746267</v>
      </c>
      <c r="K65" s="218">
        <f>SUM(K66)</f>
        <v>100000</v>
      </c>
      <c r="L65" s="218">
        <f>SUM(L66)</f>
        <v>0</v>
      </c>
      <c r="M65" s="92">
        <f>SUM(K65-L65)</f>
        <v>100000</v>
      </c>
      <c r="N65" s="218">
        <f>SUM(N66)</f>
        <v>40590</v>
      </c>
      <c r="O65" s="92">
        <f t="shared" si="0"/>
        <v>40.589999999999996</v>
      </c>
    </row>
    <row r="66" spans="1:15" ht="15.75">
      <c r="A66" s="275"/>
      <c r="B66" s="386"/>
      <c r="C66" s="387"/>
      <c r="D66" s="387"/>
      <c r="E66" s="387"/>
      <c r="F66" s="387"/>
      <c r="G66" s="201" t="s">
        <v>479</v>
      </c>
      <c r="H66" s="218">
        <f>SUM(H67:H69)</f>
        <v>2010000</v>
      </c>
      <c r="I66" s="218">
        <f>SUM(I67:I69)</f>
        <v>40590</v>
      </c>
      <c r="J66" s="92">
        <f t="shared" si="1"/>
        <v>2.0194029850746267</v>
      </c>
      <c r="K66" s="218">
        <f>SUM(K67:K69)</f>
        <v>100000</v>
      </c>
      <c r="L66" s="218">
        <f>SUM(L67:L69)</f>
        <v>0</v>
      </c>
      <c r="M66" s="92">
        <f>SUM(K66-L66)</f>
        <v>100000</v>
      </c>
      <c r="N66" s="218">
        <f>SUM(N67:N69)</f>
        <v>40590</v>
      </c>
      <c r="O66" s="92">
        <f t="shared" si="0"/>
        <v>40.589999999999996</v>
      </c>
    </row>
    <row r="67" spans="1:15" ht="22.5">
      <c r="A67" s="275"/>
      <c r="B67" s="162" t="s">
        <v>351</v>
      </c>
      <c r="C67" s="387"/>
      <c r="D67" s="387"/>
      <c r="E67" s="387"/>
      <c r="F67" s="387"/>
      <c r="G67" s="201" t="s">
        <v>254</v>
      </c>
      <c r="H67" s="218">
        <v>301500</v>
      </c>
      <c r="I67" s="92">
        <v>6088.5</v>
      </c>
      <c r="J67" s="92">
        <f t="shared" si="1"/>
        <v>2.0194029850746267</v>
      </c>
      <c r="K67" s="92">
        <v>15000</v>
      </c>
      <c r="L67" s="92"/>
      <c r="M67" s="92">
        <f aca="true" t="shared" si="2" ref="M67:M76">SUM(K67,L67)</f>
        <v>15000</v>
      </c>
      <c r="N67" s="92">
        <v>6088.5</v>
      </c>
      <c r="O67" s="92">
        <f t="shared" si="0"/>
        <v>40.589999999999996</v>
      </c>
    </row>
    <row r="68" spans="1:15" ht="33" customHeight="1">
      <c r="A68" s="275"/>
      <c r="B68" s="193" t="s">
        <v>463</v>
      </c>
      <c r="C68" s="387"/>
      <c r="D68" s="387"/>
      <c r="E68" s="387"/>
      <c r="F68" s="387"/>
      <c r="G68" s="201" t="s">
        <v>256</v>
      </c>
      <c r="H68" s="218">
        <v>0</v>
      </c>
      <c r="I68" s="92"/>
      <c r="J68" s="92"/>
      <c r="K68" s="92">
        <v>0</v>
      </c>
      <c r="L68" s="92"/>
      <c r="M68" s="92">
        <f t="shared" si="2"/>
        <v>0</v>
      </c>
      <c r="N68" s="92"/>
      <c r="O68" s="92"/>
    </row>
    <row r="69" spans="1:15" ht="22.5">
      <c r="A69" s="275"/>
      <c r="B69" s="378" t="s">
        <v>352</v>
      </c>
      <c r="C69" s="387"/>
      <c r="D69" s="387"/>
      <c r="E69" s="387"/>
      <c r="F69" s="387"/>
      <c r="G69" s="201" t="s">
        <v>257</v>
      </c>
      <c r="H69" s="218">
        <v>1708500</v>
      </c>
      <c r="I69" s="92">
        <v>34501.5</v>
      </c>
      <c r="J69" s="92">
        <f t="shared" si="1"/>
        <v>2.0194029850746267</v>
      </c>
      <c r="K69" s="92">
        <v>85000</v>
      </c>
      <c r="L69" s="92"/>
      <c r="M69" s="92">
        <f t="shared" si="2"/>
        <v>85000</v>
      </c>
      <c r="N69" s="92">
        <v>34501.5</v>
      </c>
      <c r="O69" s="92">
        <f t="shared" si="0"/>
        <v>40.589999999999996</v>
      </c>
    </row>
    <row r="70" spans="1:15" ht="33.75">
      <c r="A70" s="247"/>
      <c r="B70" s="379"/>
      <c r="C70" s="387"/>
      <c r="D70" s="387"/>
      <c r="E70" s="387"/>
      <c r="F70" s="387"/>
      <c r="G70" s="202" t="s">
        <v>229</v>
      </c>
      <c r="H70" s="218">
        <v>0</v>
      </c>
      <c r="I70" s="92"/>
      <c r="J70" s="92"/>
      <c r="K70" s="92"/>
      <c r="L70" s="92"/>
      <c r="M70" s="92">
        <f t="shared" si="2"/>
        <v>0</v>
      </c>
      <c r="N70" s="92"/>
      <c r="O70" s="92"/>
    </row>
    <row r="71" spans="1:15" ht="15.75">
      <c r="A71" s="246" t="s">
        <v>248</v>
      </c>
      <c r="B71" s="385" t="s">
        <v>21</v>
      </c>
      <c r="C71" s="380">
        <v>2016</v>
      </c>
      <c r="D71" s="380" t="s">
        <v>255</v>
      </c>
      <c r="E71" s="380">
        <v>600</v>
      </c>
      <c r="F71" s="380">
        <v>60016</v>
      </c>
      <c r="G71" s="201" t="s">
        <v>253</v>
      </c>
      <c r="H71" s="218">
        <f>SUM(H72)</f>
        <v>32980</v>
      </c>
      <c r="I71" s="218">
        <f>SUM(I72)</f>
        <v>0</v>
      </c>
      <c r="J71" s="92">
        <f t="shared" si="1"/>
        <v>0</v>
      </c>
      <c r="K71" s="218">
        <f>SUM(K72)</f>
        <v>0</v>
      </c>
      <c r="L71" s="218">
        <f>SUM(L72)</f>
        <v>32980</v>
      </c>
      <c r="M71" s="92">
        <f t="shared" si="2"/>
        <v>32980</v>
      </c>
      <c r="N71" s="218">
        <f>SUM(N72)</f>
        <v>0</v>
      </c>
      <c r="O71" s="92">
        <f>SUM(N71/M71*100)</f>
        <v>0</v>
      </c>
    </row>
    <row r="72" spans="1:15" ht="15.75">
      <c r="A72" s="275"/>
      <c r="B72" s="386"/>
      <c r="C72" s="381"/>
      <c r="D72" s="381"/>
      <c r="E72" s="381"/>
      <c r="F72" s="381"/>
      <c r="G72" s="201" t="s">
        <v>479</v>
      </c>
      <c r="H72" s="218">
        <f>SUM(H73:H75)</f>
        <v>32980</v>
      </c>
      <c r="I72" s="218">
        <f>SUM(I73:I75)</f>
        <v>0</v>
      </c>
      <c r="J72" s="92">
        <f t="shared" si="1"/>
        <v>0</v>
      </c>
      <c r="K72" s="218">
        <f>SUM(K73:K75)</f>
        <v>0</v>
      </c>
      <c r="L72" s="218">
        <f>SUM(L73:L75)</f>
        <v>32980</v>
      </c>
      <c r="M72" s="92">
        <f t="shared" si="2"/>
        <v>32980</v>
      </c>
      <c r="N72" s="218">
        <f>SUM(N73:N75)</f>
        <v>0</v>
      </c>
      <c r="O72" s="92">
        <f>SUM(N72/M72*100)</f>
        <v>0</v>
      </c>
    </row>
    <row r="73" spans="1:15" ht="15.75">
      <c r="A73" s="275"/>
      <c r="B73" s="162" t="s">
        <v>389</v>
      </c>
      <c r="C73" s="381"/>
      <c r="D73" s="381"/>
      <c r="E73" s="381"/>
      <c r="F73" s="381"/>
      <c r="G73" s="201" t="s">
        <v>254</v>
      </c>
      <c r="H73" s="218">
        <v>3298</v>
      </c>
      <c r="I73" s="92">
        <v>0</v>
      </c>
      <c r="J73" s="92">
        <f t="shared" si="1"/>
        <v>0</v>
      </c>
      <c r="K73" s="92">
        <v>0</v>
      </c>
      <c r="L73" s="92">
        <v>3298</v>
      </c>
      <c r="M73" s="92">
        <f t="shared" si="2"/>
        <v>3298</v>
      </c>
      <c r="N73" s="92"/>
      <c r="O73" s="92">
        <f>SUM(N73/M73*100)</f>
        <v>0</v>
      </c>
    </row>
    <row r="74" spans="1:15" ht="15.75">
      <c r="A74" s="275"/>
      <c r="B74" s="193" t="s">
        <v>12</v>
      </c>
      <c r="C74" s="381"/>
      <c r="D74" s="381"/>
      <c r="E74" s="381"/>
      <c r="F74" s="381"/>
      <c r="G74" s="201" t="s">
        <v>256</v>
      </c>
      <c r="H74" s="218">
        <v>0</v>
      </c>
      <c r="I74" s="92"/>
      <c r="J74" s="92"/>
      <c r="K74" s="92">
        <v>0</v>
      </c>
      <c r="L74" s="92"/>
      <c r="M74" s="92">
        <f t="shared" si="2"/>
        <v>0</v>
      </c>
      <c r="N74" s="92"/>
      <c r="O74" s="92"/>
    </row>
    <row r="75" spans="1:15" ht="23.25" customHeight="1">
      <c r="A75" s="275"/>
      <c r="B75" s="378" t="s">
        <v>26</v>
      </c>
      <c r="C75" s="381"/>
      <c r="D75" s="381"/>
      <c r="E75" s="381"/>
      <c r="F75" s="381"/>
      <c r="G75" s="201" t="s">
        <v>257</v>
      </c>
      <c r="H75" s="218">
        <v>29682</v>
      </c>
      <c r="I75" s="92">
        <v>0</v>
      </c>
      <c r="J75" s="92">
        <f aca="true" t="shared" si="3" ref="J75:J92">SUM(I75/H75*100)</f>
        <v>0</v>
      </c>
      <c r="K75" s="92">
        <v>0</v>
      </c>
      <c r="L75" s="92">
        <v>29682</v>
      </c>
      <c r="M75" s="92">
        <f t="shared" si="2"/>
        <v>29682</v>
      </c>
      <c r="N75" s="92"/>
      <c r="O75" s="92">
        <f>SUM(N75/M75*100)</f>
        <v>0</v>
      </c>
    </row>
    <row r="76" spans="1:15" ht="33.75">
      <c r="A76" s="275"/>
      <c r="B76" s="379"/>
      <c r="C76" s="382"/>
      <c r="D76" s="382"/>
      <c r="E76" s="382"/>
      <c r="F76" s="382"/>
      <c r="G76" s="202" t="s">
        <v>229</v>
      </c>
      <c r="H76" s="218">
        <v>0</v>
      </c>
      <c r="I76" s="92"/>
      <c r="J76" s="92"/>
      <c r="K76" s="92"/>
      <c r="L76" s="92"/>
      <c r="M76" s="92">
        <f t="shared" si="2"/>
        <v>0</v>
      </c>
      <c r="N76" s="92"/>
      <c r="O76" s="92"/>
    </row>
    <row r="77" spans="1:15" ht="15.75">
      <c r="A77" s="194"/>
      <c r="B77" s="194" t="s">
        <v>231</v>
      </c>
      <c r="C77" s="195"/>
      <c r="D77" s="195"/>
      <c r="E77" s="195"/>
      <c r="F77" s="195"/>
      <c r="G77" s="203"/>
      <c r="H77" s="218">
        <f>SUM(H83,H89)</f>
        <v>46193461.7</v>
      </c>
      <c r="I77" s="218">
        <f>SUM(I83,I89)</f>
        <v>1724994.6300000001</v>
      </c>
      <c r="J77" s="184">
        <f t="shared" si="3"/>
        <v>3.7342830922758057</v>
      </c>
      <c r="K77" s="218">
        <f aca="true" t="shared" si="4" ref="K77:N78">SUM(K83,K89)</f>
        <v>3634662.28</v>
      </c>
      <c r="L77" s="218">
        <f t="shared" si="4"/>
        <v>795956.2000000001</v>
      </c>
      <c r="M77" s="218">
        <f t="shared" si="4"/>
        <v>4430618.4799999995</v>
      </c>
      <c r="N77" s="218">
        <f t="shared" si="4"/>
        <v>670691.07</v>
      </c>
      <c r="O77" s="184">
        <f>SUM(N77/K77*100)</f>
        <v>18.4526379160597</v>
      </c>
    </row>
    <row r="78" spans="1:15" ht="15.75">
      <c r="A78" s="194"/>
      <c r="B78" s="196" t="s">
        <v>162</v>
      </c>
      <c r="C78" s="195"/>
      <c r="D78" s="195"/>
      <c r="E78" s="195"/>
      <c r="F78" s="195"/>
      <c r="G78" s="203"/>
      <c r="H78" s="218">
        <f>SUM(H84,H90)</f>
        <v>9174745.459999999</v>
      </c>
      <c r="I78" s="218">
        <f>SUM(I84,I90)</f>
        <v>534762</v>
      </c>
      <c r="J78" s="184">
        <f t="shared" si="3"/>
        <v>5.828630367255987</v>
      </c>
      <c r="K78" s="218">
        <f t="shared" si="4"/>
        <v>960165.57</v>
      </c>
      <c r="L78" s="218">
        <f t="shared" si="4"/>
        <v>37785.19999999999</v>
      </c>
      <c r="M78" s="218">
        <f t="shared" si="4"/>
        <v>997950.77</v>
      </c>
      <c r="N78" s="218">
        <f t="shared" si="4"/>
        <v>255056.97</v>
      </c>
      <c r="O78" s="184">
        <f>SUM(N78/K78*100)</f>
        <v>26.563852940488168</v>
      </c>
    </row>
    <row r="79" spans="1:15" ht="15.75">
      <c r="A79" s="194"/>
      <c r="B79" s="196" t="s">
        <v>163</v>
      </c>
      <c r="C79" s="195"/>
      <c r="D79" s="195"/>
      <c r="E79" s="195"/>
      <c r="F79" s="195"/>
      <c r="G79" s="203"/>
      <c r="H79" s="218">
        <v>0</v>
      </c>
      <c r="I79" s="218">
        <v>0</v>
      </c>
      <c r="J79" s="184"/>
      <c r="K79" s="218">
        <v>0</v>
      </c>
      <c r="L79" s="218">
        <v>0</v>
      </c>
      <c r="M79" s="218">
        <v>0</v>
      </c>
      <c r="N79" s="218">
        <v>0</v>
      </c>
      <c r="O79" s="184"/>
    </row>
    <row r="80" spans="1:15" ht="23.25">
      <c r="A80" s="194"/>
      <c r="B80" s="197" t="s">
        <v>13</v>
      </c>
      <c r="C80" s="195"/>
      <c r="D80" s="195"/>
      <c r="E80" s="195"/>
      <c r="F80" s="195"/>
      <c r="G80" s="203"/>
      <c r="H80" s="218">
        <f>SUM(H86,H92)</f>
        <v>37018716.24</v>
      </c>
      <c r="I80" s="218">
        <f>SUM(I86,I92)</f>
        <v>1190232.6300000001</v>
      </c>
      <c r="J80" s="184">
        <f t="shared" si="3"/>
        <v>3.2152185458930433</v>
      </c>
      <c r="K80" s="218">
        <f>SUM(K86,K92)</f>
        <v>2674496.7100000004</v>
      </c>
      <c r="L80" s="218">
        <f>SUM(L86,L92)</f>
        <v>758171</v>
      </c>
      <c r="M80" s="218">
        <f>SUM(M86,M92)</f>
        <v>3432667.71</v>
      </c>
      <c r="N80" s="218">
        <f>SUM(N86,N92)</f>
        <v>415634.1</v>
      </c>
      <c r="O80" s="184">
        <f>SUM(N80/K80*100)</f>
        <v>15.540647271912325</v>
      </c>
    </row>
    <row r="81" spans="1:15" ht="12.75" customHeight="1">
      <c r="A81" s="194"/>
      <c r="B81" s="197" t="s">
        <v>229</v>
      </c>
      <c r="C81" s="195"/>
      <c r="D81" s="195"/>
      <c r="E81" s="195"/>
      <c r="F81" s="195"/>
      <c r="G81" s="203"/>
      <c r="H81" s="218">
        <v>0</v>
      </c>
      <c r="I81" s="218">
        <v>0</v>
      </c>
      <c r="J81" s="184"/>
      <c r="K81" s="218">
        <v>0</v>
      </c>
      <c r="L81" s="218">
        <v>0</v>
      </c>
      <c r="M81" s="218">
        <v>0</v>
      </c>
      <c r="N81" s="218">
        <v>0</v>
      </c>
      <c r="O81" s="184"/>
    </row>
    <row r="82" spans="1:15" ht="15.75">
      <c r="A82" s="194"/>
      <c r="B82" s="194"/>
      <c r="C82" s="195"/>
      <c r="D82" s="195"/>
      <c r="E82" s="195"/>
      <c r="F82" s="195"/>
      <c r="G82" s="203"/>
      <c r="H82" s="218">
        <v>0</v>
      </c>
      <c r="I82" s="218">
        <v>0</v>
      </c>
      <c r="J82" s="184"/>
      <c r="K82" s="218">
        <v>0</v>
      </c>
      <c r="L82" s="218">
        <v>0</v>
      </c>
      <c r="M82" s="218">
        <v>0</v>
      </c>
      <c r="N82" s="218">
        <v>0</v>
      </c>
      <c r="O82" s="184"/>
    </row>
    <row r="83" spans="1:15" ht="15.75">
      <c r="A83" s="196"/>
      <c r="B83" s="196" t="s">
        <v>230</v>
      </c>
      <c r="C83" s="197"/>
      <c r="D83" s="197"/>
      <c r="E83" s="197"/>
      <c r="F83" s="197"/>
      <c r="G83" s="204"/>
      <c r="H83" s="218">
        <f>SUM(H19)</f>
        <v>48815.880000000005</v>
      </c>
      <c r="I83" s="218">
        <f>SUM(I19)</f>
        <v>11398.31</v>
      </c>
      <c r="J83" s="184">
        <f t="shared" si="3"/>
        <v>23.349594435253444</v>
      </c>
      <c r="K83" s="218">
        <f aca="true" t="shared" si="5" ref="K83:N84">SUM(K19)</f>
        <v>11235.52</v>
      </c>
      <c r="L83" s="218">
        <f t="shared" si="5"/>
        <v>7388.41</v>
      </c>
      <c r="M83" s="218">
        <f t="shared" si="5"/>
        <v>18623.93</v>
      </c>
      <c r="N83" s="218">
        <f t="shared" si="5"/>
        <v>1086</v>
      </c>
      <c r="O83" s="184">
        <f>SUM(N83/K83*100)</f>
        <v>9.6657742587793</v>
      </c>
    </row>
    <row r="84" spans="1:15" ht="15.75">
      <c r="A84" s="196"/>
      <c r="B84" s="196" t="s">
        <v>162</v>
      </c>
      <c r="C84" s="196"/>
      <c r="D84" s="196"/>
      <c r="E84" s="196"/>
      <c r="F84" s="196"/>
      <c r="G84" s="205"/>
      <c r="H84" s="218">
        <f>SUM(H20)</f>
        <v>30013.82</v>
      </c>
      <c r="I84" s="218">
        <f>SUM(I20)</f>
        <v>3236.15</v>
      </c>
      <c r="J84" s="184">
        <f t="shared" si="3"/>
        <v>10.78219966668688</v>
      </c>
      <c r="K84" s="218">
        <f t="shared" si="5"/>
        <v>2808.88</v>
      </c>
      <c r="L84" s="218">
        <f t="shared" si="5"/>
        <v>4360.65</v>
      </c>
      <c r="M84" s="218">
        <f t="shared" si="5"/>
        <v>7169.53</v>
      </c>
      <c r="N84" s="218">
        <f t="shared" si="5"/>
        <v>271.5</v>
      </c>
      <c r="O84" s="184">
        <f>SUM(N84/K84*100)</f>
        <v>9.6657742587793</v>
      </c>
    </row>
    <row r="85" spans="1:15" ht="15.75">
      <c r="A85" s="196"/>
      <c r="B85" s="196" t="s">
        <v>163</v>
      </c>
      <c r="C85" s="196"/>
      <c r="D85" s="196"/>
      <c r="E85" s="196"/>
      <c r="F85" s="196"/>
      <c r="G85" s="205"/>
      <c r="H85" s="218">
        <f aca="true" t="shared" si="6" ref="H85:N87">SUM(H21)</f>
        <v>0</v>
      </c>
      <c r="I85" s="218">
        <f>SUM(I21)</f>
        <v>0</v>
      </c>
      <c r="J85" s="184"/>
      <c r="K85" s="218">
        <f t="shared" si="6"/>
        <v>0</v>
      </c>
      <c r="L85" s="218">
        <f t="shared" si="6"/>
        <v>0</v>
      </c>
      <c r="M85" s="218">
        <f t="shared" si="6"/>
        <v>0</v>
      </c>
      <c r="N85" s="218">
        <f t="shared" si="6"/>
        <v>0</v>
      </c>
      <c r="O85" s="184"/>
    </row>
    <row r="86" spans="1:15" ht="14.25" customHeight="1">
      <c r="A86" s="196"/>
      <c r="B86" s="198" t="s">
        <v>374</v>
      </c>
      <c r="C86" s="196"/>
      <c r="D86" s="196"/>
      <c r="E86" s="196"/>
      <c r="F86" s="196"/>
      <c r="G86" s="205"/>
      <c r="H86" s="218">
        <f t="shared" si="6"/>
        <v>18802.06</v>
      </c>
      <c r="I86" s="218">
        <f>SUM(I22)</f>
        <v>8162.16</v>
      </c>
      <c r="J86" s="184">
        <f t="shared" si="3"/>
        <v>43.41098794493794</v>
      </c>
      <c r="K86" s="218">
        <f t="shared" si="6"/>
        <v>8426.64</v>
      </c>
      <c r="L86" s="218">
        <f t="shared" si="6"/>
        <v>3027.76</v>
      </c>
      <c r="M86" s="218">
        <f t="shared" si="6"/>
        <v>11454.4</v>
      </c>
      <c r="N86" s="218">
        <f t="shared" si="6"/>
        <v>814.5</v>
      </c>
      <c r="O86" s="184">
        <f>SUM(N86/K86*100)</f>
        <v>9.6657742587793</v>
      </c>
    </row>
    <row r="87" spans="1:15" ht="21" customHeight="1">
      <c r="A87" s="196"/>
      <c r="B87" s="197" t="s">
        <v>229</v>
      </c>
      <c r="C87" s="196"/>
      <c r="D87" s="196"/>
      <c r="E87" s="196"/>
      <c r="F87" s="196"/>
      <c r="G87" s="205"/>
      <c r="H87" s="218">
        <f t="shared" si="6"/>
        <v>0</v>
      </c>
      <c r="I87" s="218">
        <f>SUM(I23)</f>
        <v>0</v>
      </c>
      <c r="J87" s="184"/>
      <c r="K87" s="218">
        <f t="shared" si="6"/>
        <v>0</v>
      </c>
      <c r="L87" s="218">
        <f t="shared" si="6"/>
        <v>0</v>
      </c>
      <c r="M87" s="218">
        <f t="shared" si="6"/>
        <v>0</v>
      </c>
      <c r="N87" s="218">
        <f t="shared" si="6"/>
        <v>0</v>
      </c>
      <c r="O87" s="184"/>
    </row>
    <row r="88" spans="1:15" ht="15.75">
      <c r="A88" s="196"/>
      <c r="B88" s="197"/>
      <c r="C88" s="196"/>
      <c r="D88" s="196"/>
      <c r="E88" s="196"/>
      <c r="F88" s="196"/>
      <c r="G88" s="205"/>
      <c r="H88" s="218"/>
      <c r="I88" s="218"/>
      <c r="J88" s="184"/>
      <c r="K88" s="218"/>
      <c r="L88" s="218"/>
      <c r="M88" s="218"/>
      <c r="N88" s="218"/>
      <c r="O88" s="184"/>
    </row>
    <row r="89" spans="1:15" ht="15.75">
      <c r="A89" s="196"/>
      <c r="B89" s="196" t="s">
        <v>232</v>
      </c>
      <c r="C89" s="196"/>
      <c r="D89" s="196"/>
      <c r="E89" s="196"/>
      <c r="F89" s="196"/>
      <c r="G89" s="205"/>
      <c r="H89" s="218">
        <f aca="true" t="shared" si="7" ref="H89:N93">SUM(H7,H13,H24,H30,H36,H42,H48,H54,H60,H66,H72)</f>
        <v>46144645.82</v>
      </c>
      <c r="I89" s="218">
        <f>SUM(I7,I13,I24,I30,I36,I42,I48,I54,I60,I66,I72)</f>
        <v>1713596.32</v>
      </c>
      <c r="J89" s="184">
        <f t="shared" si="3"/>
        <v>3.7135322842965537</v>
      </c>
      <c r="K89" s="218">
        <f t="shared" si="7"/>
        <v>3623426.76</v>
      </c>
      <c r="L89" s="218">
        <f t="shared" si="7"/>
        <v>788567.79</v>
      </c>
      <c r="M89" s="218">
        <f>SUM(M7,M13,M24,M30,M36,M42,M48,M54,M60,M66,M72)</f>
        <v>4411994.55</v>
      </c>
      <c r="N89" s="218">
        <f t="shared" si="7"/>
        <v>669605.07</v>
      </c>
      <c r="O89" s="184">
        <f>SUM(N89/K89*100)</f>
        <v>18.479884218771954</v>
      </c>
    </row>
    <row r="90" spans="1:15" ht="15.75">
      <c r="A90" s="196"/>
      <c r="B90" s="196" t="s">
        <v>162</v>
      </c>
      <c r="C90" s="196"/>
      <c r="D90" s="196"/>
      <c r="E90" s="196"/>
      <c r="F90" s="196"/>
      <c r="G90" s="205"/>
      <c r="H90" s="218">
        <f>SUM(H8,H14,H25,H31,H37,H43,H49,H55,H61,H67,H73)</f>
        <v>9144731.639999999</v>
      </c>
      <c r="I90" s="218">
        <f>SUM(I8,I14,I25,I31,I37,I43,I49,I55,I61,I67,I73)</f>
        <v>531525.85</v>
      </c>
      <c r="J90" s="184">
        <f t="shared" si="3"/>
        <v>5.812372313639594</v>
      </c>
      <c r="K90" s="218">
        <f>SUM(K8,K14,K25,K31,K37,K43,K49,K55,K61,K67,K73)</f>
        <v>957356.69</v>
      </c>
      <c r="L90" s="218">
        <f>SUM(L8,L14,L25,L31,L37,L43,L49,L55,L61,L67,L73)</f>
        <v>33424.54999999999</v>
      </c>
      <c r="M90" s="218">
        <f>SUM(M8,M14,M25,M31,M37,M43,M49,M55,M61,M67,M73)</f>
        <v>990781.24</v>
      </c>
      <c r="N90" s="218">
        <f>SUM(N8,N14,N25,N31,N37,N43,N49,N55,N61,N67,N73)</f>
        <v>254785.47</v>
      </c>
      <c r="O90" s="184">
        <f>SUM(N90/K90*100)</f>
        <v>26.613431823409517</v>
      </c>
    </row>
    <row r="91" spans="1:15" ht="15.75">
      <c r="A91" s="196"/>
      <c r="B91" s="196" t="s">
        <v>163</v>
      </c>
      <c r="C91" s="196"/>
      <c r="D91" s="196"/>
      <c r="E91" s="196"/>
      <c r="F91" s="196"/>
      <c r="G91" s="205"/>
      <c r="H91" s="218">
        <f t="shared" si="7"/>
        <v>0</v>
      </c>
      <c r="I91" s="218">
        <f>SUM(I9,I15,I26,I32,I38,I44,I50,I56,I62,I68,I74)</f>
        <v>0</v>
      </c>
      <c r="J91" s="184"/>
      <c r="K91" s="218">
        <f t="shared" si="7"/>
        <v>0</v>
      </c>
      <c r="L91" s="218">
        <f t="shared" si="7"/>
        <v>0</v>
      </c>
      <c r="M91" s="218">
        <f t="shared" si="7"/>
        <v>0</v>
      </c>
      <c r="N91" s="218">
        <f t="shared" si="7"/>
        <v>0</v>
      </c>
      <c r="O91" s="184"/>
    </row>
    <row r="92" spans="1:15" ht="15" customHeight="1">
      <c r="A92" s="196"/>
      <c r="B92" s="197" t="s">
        <v>13</v>
      </c>
      <c r="C92" s="196"/>
      <c r="D92" s="196"/>
      <c r="E92" s="196"/>
      <c r="F92" s="196"/>
      <c r="G92" s="205"/>
      <c r="H92" s="218">
        <f t="shared" si="7"/>
        <v>36999914.18</v>
      </c>
      <c r="I92" s="218">
        <f>SUM(I10,I16,I27,I33,I39,I45,I51,I57,I63,I69,I75)</f>
        <v>1182070.4700000002</v>
      </c>
      <c r="J92" s="184">
        <f t="shared" si="3"/>
        <v>3.194792464245657</v>
      </c>
      <c r="K92" s="218">
        <f t="shared" si="7"/>
        <v>2666070.0700000003</v>
      </c>
      <c r="L92" s="218">
        <f t="shared" si="7"/>
        <v>755143.24</v>
      </c>
      <c r="M92" s="218">
        <f t="shared" si="7"/>
        <v>3421213.31</v>
      </c>
      <c r="N92" s="218">
        <f t="shared" si="7"/>
        <v>414819.6</v>
      </c>
      <c r="O92" s="184">
        <f>SUM(N92/K92*100)</f>
        <v>15.559215966143004</v>
      </c>
    </row>
    <row r="93" spans="1:15" ht="15" customHeight="1">
      <c r="A93" s="196"/>
      <c r="B93" s="197" t="s">
        <v>229</v>
      </c>
      <c r="C93" s="196"/>
      <c r="D93" s="196"/>
      <c r="E93" s="196"/>
      <c r="F93" s="196"/>
      <c r="G93" s="205"/>
      <c r="H93" s="218">
        <f t="shared" si="7"/>
        <v>0</v>
      </c>
      <c r="I93" s="218">
        <f>SUM(I11,I17,I28,I34,I40,I46,I52,I58,I64,I70,I76)</f>
        <v>0</v>
      </c>
      <c r="J93" s="184"/>
      <c r="K93" s="218">
        <f t="shared" si="7"/>
        <v>0</v>
      </c>
      <c r="L93" s="218">
        <f t="shared" si="7"/>
        <v>0</v>
      </c>
      <c r="M93" s="218">
        <f t="shared" si="7"/>
        <v>0</v>
      </c>
      <c r="N93" s="218">
        <f t="shared" si="7"/>
        <v>0</v>
      </c>
      <c r="O93" s="184"/>
    </row>
    <row r="94" spans="1:15" ht="15.75">
      <c r="A94" s="199"/>
      <c r="B94" s="200"/>
      <c r="C94" s="199"/>
      <c r="D94" s="199"/>
      <c r="E94" s="199"/>
      <c r="F94" s="199"/>
      <c r="G94" s="206"/>
      <c r="H94" s="218">
        <v>0</v>
      </c>
      <c r="I94" s="218">
        <v>0</v>
      </c>
      <c r="J94" s="184"/>
      <c r="K94" s="218">
        <v>0</v>
      </c>
      <c r="L94" s="218">
        <v>0</v>
      </c>
      <c r="M94" s="218">
        <v>0</v>
      </c>
      <c r="N94" s="218">
        <v>0</v>
      </c>
      <c r="O94" s="184"/>
    </row>
  </sheetData>
  <mergeCells count="96">
    <mergeCell ref="B22:B23"/>
    <mergeCell ref="B35:B36"/>
    <mergeCell ref="B33:B34"/>
    <mergeCell ref="B25:B28"/>
    <mergeCell ref="F2:F4"/>
    <mergeCell ref="G3:G4"/>
    <mergeCell ref="N3:N4"/>
    <mergeCell ref="O3:O4"/>
    <mergeCell ref="L3:L4"/>
    <mergeCell ref="M3:M4"/>
    <mergeCell ref="H3:I3"/>
    <mergeCell ref="G2:I2"/>
    <mergeCell ref="C6:C11"/>
    <mergeCell ref="D6:D11"/>
    <mergeCell ref="F6:F11"/>
    <mergeCell ref="E6:E11"/>
    <mergeCell ref="B18:B21"/>
    <mergeCell ref="A1:O1"/>
    <mergeCell ref="B12:B13"/>
    <mergeCell ref="C12:C17"/>
    <mergeCell ref="D12:D17"/>
    <mergeCell ref="B16:B17"/>
    <mergeCell ref="E12:E17"/>
    <mergeCell ref="F12:F17"/>
    <mergeCell ref="B10:B11"/>
    <mergeCell ref="E2:E4"/>
    <mergeCell ref="B45:B46"/>
    <mergeCell ref="E29:E34"/>
    <mergeCell ref="B41:B42"/>
    <mergeCell ref="C41:C46"/>
    <mergeCell ref="D41:D46"/>
    <mergeCell ref="B38:B39"/>
    <mergeCell ref="B29:B30"/>
    <mergeCell ref="F29:F34"/>
    <mergeCell ref="C18:C28"/>
    <mergeCell ref="D18:D28"/>
    <mergeCell ref="E35:E40"/>
    <mergeCell ref="F35:F40"/>
    <mergeCell ref="C35:C40"/>
    <mergeCell ref="D35:D40"/>
    <mergeCell ref="C29:C34"/>
    <mergeCell ref="D29:D34"/>
    <mergeCell ref="D47:D52"/>
    <mergeCell ref="B59:B60"/>
    <mergeCell ref="B47:B48"/>
    <mergeCell ref="C53:C58"/>
    <mergeCell ref="D53:D58"/>
    <mergeCell ref="C59:C64"/>
    <mergeCell ref="D59:D64"/>
    <mergeCell ref="B55:B56"/>
    <mergeCell ref="C47:C52"/>
    <mergeCell ref="B71:B72"/>
    <mergeCell ref="E71:E76"/>
    <mergeCell ref="F71:F76"/>
    <mergeCell ref="C65:C70"/>
    <mergeCell ref="D65:D70"/>
    <mergeCell ref="C71:C76"/>
    <mergeCell ref="D71:D76"/>
    <mergeCell ref="B65:B66"/>
    <mergeCell ref="E65:E70"/>
    <mergeCell ref="F65:F70"/>
    <mergeCell ref="E59:E64"/>
    <mergeCell ref="F59:F64"/>
    <mergeCell ref="E53:E58"/>
    <mergeCell ref="E18:E28"/>
    <mergeCell ref="F18:F28"/>
    <mergeCell ref="F53:F58"/>
    <mergeCell ref="E41:E46"/>
    <mergeCell ref="F41:F46"/>
    <mergeCell ref="E47:E52"/>
    <mergeCell ref="F47:F52"/>
    <mergeCell ref="A6:A11"/>
    <mergeCell ref="A12:A17"/>
    <mergeCell ref="J2:J4"/>
    <mergeCell ref="K3:K4"/>
    <mergeCell ref="A2:A4"/>
    <mergeCell ref="B2:B4"/>
    <mergeCell ref="C2:C4"/>
    <mergeCell ref="D2:D4"/>
    <mergeCell ref="K2:O2"/>
    <mergeCell ref="B6:B7"/>
    <mergeCell ref="A65:A70"/>
    <mergeCell ref="A18:A28"/>
    <mergeCell ref="A29:A34"/>
    <mergeCell ref="A35:A40"/>
    <mergeCell ref="A41:A46"/>
    <mergeCell ref="A71:A76"/>
    <mergeCell ref="B63:B64"/>
    <mergeCell ref="B57:B58"/>
    <mergeCell ref="B51:B52"/>
    <mergeCell ref="B53:B54"/>
    <mergeCell ref="B69:B70"/>
    <mergeCell ref="B75:B76"/>
    <mergeCell ref="A47:A52"/>
    <mergeCell ref="A53:A58"/>
    <mergeCell ref="A59:A64"/>
  </mergeCells>
  <printOptions/>
  <pageMargins left="0.75" right="0.75" top="1" bottom="1" header="0.5" footer="0.5"/>
  <pageSetup horizontalDpi="600" verticalDpi="600" orientation="landscape" paperSize="9" scale="63" r:id="rId1"/>
  <rowBreaks count="2" manualBreakCount="2">
    <brk id="34" max="255" man="1"/>
    <brk id="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G22" sqref="G22"/>
    </sheetView>
  </sheetViews>
  <sheetFormatPr defaultColWidth="9.00390625" defaultRowHeight="12.75"/>
  <cols>
    <col min="1" max="1" width="5.625" style="0" customWidth="1"/>
    <col min="2" max="3" width="8.00390625" style="0" customWidth="1"/>
    <col min="4" max="4" width="11.375" style="0" customWidth="1"/>
    <col min="5" max="5" width="11.625" style="0" customWidth="1"/>
    <col min="6" max="6" width="11.125" style="0" customWidth="1"/>
    <col min="7" max="7" width="13.75390625" style="0" customWidth="1"/>
    <col min="10" max="10" width="11.375" style="0" customWidth="1"/>
    <col min="11" max="11" width="11.125" style="0" customWidth="1"/>
  </cols>
  <sheetData>
    <row r="2" spans="1:13" ht="25.5" customHeight="1">
      <c r="A2" s="405" t="s">
        <v>35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34"/>
      <c r="M2" s="34"/>
    </row>
    <row r="4" spans="1:11" ht="12.75">
      <c r="A4" s="399" t="s">
        <v>279</v>
      </c>
      <c r="B4" s="399" t="s">
        <v>280</v>
      </c>
      <c r="C4" s="409" t="s">
        <v>192</v>
      </c>
      <c r="D4" s="399" t="s">
        <v>260</v>
      </c>
      <c r="E4" s="399" t="s">
        <v>261</v>
      </c>
      <c r="F4" s="239" t="s">
        <v>129</v>
      </c>
      <c r="G4" s="408"/>
      <c r="H4" s="408"/>
      <c r="I4" s="408"/>
      <c r="J4" s="238"/>
      <c r="K4" s="402"/>
    </row>
    <row r="5" spans="1:11" ht="12.75">
      <c r="A5" s="400"/>
      <c r="B5" s="400"/>
      <c r="C5" s="400"/>
      <c r="D5" s="400"/>
      <c r="E5" s="400"/>
      <c r="F5" s="399" t="s">
        <v>262</v>
      </c>
      <c r="G5" s="239" t="s">
        <v>193</v>
      </c>
      <c r="H5" s="408"/>
      <c r="I5" s="408"/>
      <c r="J5" s="238"/>
      <c r="K5" s="403"/>
    </row>
    <row r="6" spans="1:11" ht="25.5">
      <c r="A6" s="401"/>
      <c r="B6" s="401"/>
      <c r="C6" s="401"/>
      <c r="D6" s="401"/>
      <c r="E6" s="401"/>
      <c r="F6" s="401"/>
      <c r="G6" s="32" t="s">
        <v>263</v>
      </c>
      <c r="H6" s="32" t="s">
        <v>194</v>
      </c>
      <c r="I6" s="32" t="s">
        <v>195</v>
      </c>
      <c r="J6" s="32" t="s">
        <v>264</v>
      </c>
      <c r="K6" s="404"/>
    </row>
    <row r="7" spans="1:11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23"/>
    </row>
    <row r="8" spans="1:11" ht="12.75">
      <c r="A8" s="406">
        <v>710</v>
      </c>
      <c r="B8" s="406">
        <v>71035</v>
      </c>
      <c r="C8" s="406">
        <v>2020</v>
      </c>
      <c r="D8" s="33">
        <v>500</v>
      </c>
      <c r="E8" s="33">
        <f>SUM(F8+J8)</f>
        <v>500</v>
      </c>
      <c r="F8" s="33">
        <f>SUM(G8:I8)</f>
        <v>500</v>
      </c>
      <c r="G8" s="33"/>
      <c r="H8" s="33"/>
      <c r="I8" s="33">
        <v>500</v>
      </c>
      <c r="J8" s="33"/>
      <c r="K8" s="23" t="s">
        <v>258</v>
      </c>
    </row>
    <row r="9" spans="1:11" ht="12.75">
      <c r="A9" s="407"/>
      <c r="B9" s="407"/>
      <c r="C9" s="407"/>
      <c r="D9" s="33">
        <v>500</v>
      </c>
      <c r="E9" s="33">
        <v>600</v>
      </c>
      <c r="F9" s="33">
        <f>SUM(G9:I9)</f>
        <v>0</v>
      </c>
      <c r="G9" s="33"/>
      <c r="H9" s="33"/>
      <c r="I9" s="33">
        <v>0</v>
      </c>
      <c r="J9" s="33"/>
      <c r="K9" s="23" t="s">
        <v>259</v>
      </c>
    </row>
  </sheetData>
  <mergeCells count="13">
    <mergeCell ref="A2:K2"/>
    <mergeCell ref="A8:A9"/>
    <mergeCell ref="B8:B9"/>
    <mergeCell ref="C8:C9"/>
    <mergeCell ref="F4:J4"/>
    <mergeCell ref="G5:J5"/>
    <mergeCell ref="A4:A6"/>
    <mergeCell ref="B4:B6"/>
    <mergeCell ref="C4:C6"/>
    <mergeCell ref="D4:D6"/>
    <mergeCell ref="E4:E6"/>
    <mergeCell ref="F5:F6"/>
    <mergeCell ref="K4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1">
      <selection activeCell="A12" sqref="A12:H12"/>
    </sheetView>
  </sheetViews>
  <sheetFormatPr defaultColWidth="9.00390625" defaultRowHeight="12.75"/>
  <cols>
    <col min="1" max="1" width="3.125" style="0" customWidth="1"/>
    <col min="2" max="2" width="5.75390625" style="0" customWidth="1"/>
    <col min="3" max="4" width="7.25390625" style="0" customWidth="1"/>
    <col min="5" max="5" width="69.125" style="0" customWidth="1"/>
    <col min="6" max="6" width="23.875" style="0" customWidth="1"/>
    <col min="7" max="7" width="12.625" style="0" customWidth="1"/>
    <col min="8" max="8" width="13.875" style="0" customWidth="1"/>
  </cols>
  <sheetData>
    <row r="1" spans="1:7" ht="12.75">
      <c r="A1" s="25"/>
      <c r="B1" s="25"/>
      <c r="C1" s="25"/>
      <c r="D1" s="25"/>
      <c r="E1" s="410"/>
      <c r="F1" s="410"/>
      <c r="G1" s="410"/>
    </row>
    <row r="2" spans="1:7" ht="12.75">
      <c r="A2" s="25"/>
      <c r="B2" s="25"/>
      <c r="C2" s="25"/>
      <c r="D2" s="25"/>
      <c r="E2" s="410"/>
      <c r="F2" s="410"/>
      <c r="G2" s="410"/>
    </row>
    <row r="3" spans="1:7" ht="12.75">
      <c r="A3" s="25"/>
      <c r="B3" s="25"/>
      <c r="C3" s="25"/>
      <c r="D3" s="25"/>
      <c r="E3" s="410"/>
      <c r="F3" s="410"/>
      <c r="G3" s="410"/>
    </row>
    <row r="4" spans="1:7" ht="12.75">
      <c r="A4" s="25"/>
      <c r="B4" s="25"/>
      <c r="C4" s="25"/>
      <c r="D4" s="25"/>
      <c r="E4" s="411"/>
      <c r="F4" s="411"/>
      <c r="G4" s="26"/>
    </row>
    <row r="5" spans="1:7" ht="15.75" customHeight="1">
      <c r="A5" s="25"/>
      <c r="B5" s="25"/>
      <c r="C5" s="25"/>
      <c r="D5" s="25"/>
      <c r="E5" s="25"/>
      <c r="F5" s="25"/>
      <c r="G5" s="25"/>
    </row>
    <row r="6" spans="1:9" ht="20.25" customHeight="1">
      <c r="A6" s="422" t="s">
        <v>34</v>
      </c>
      <c r="B6" s="422"/>
      <c r="C6" s="422"/>
      <c r="D6" s="422"/>
      <c r="E6" s="422"/>
      <c r="F6" s="422"/>
      <c r="G6" s="422"/>
      <c r="H6" s="422"/>
      <c r="I6" s="422"/>
    </row>
    <row r="7" spans="1:9" ht="12.75">
      <c r="A7" s="25"/>
      <c r="B7" s="25"/>
      <c r="C7" s="25"/>
      <c r="D7" s="25"/>
      <c r="E7" s="25"/>
      <c r="F7" s="25"/>
      <c r="G7" s="25"/>
      <c r="H7" s="25"/>
      <c r="I7" s="25"/>
    </row>
    <row r="8" spans="1:9" ht="12.75">
      <c r="A8" s="25"/>
      <c r="B8" s="25"/>
      <c r="C8" s="25"/>
      <c r="D8" s="25"/>
      <c r="E8" s="27"/>
      <c r="F8" s="28"/>
      <c r="G8" s="28" t="s">
        <v>151</v>
      </c>
      <c r="H8" s="25"/>
      <c r="I8" s="25"/>
    </row>
    <row r="9" spans="1:9" ht="25.5" customHeight="1">
      <c r="A9" s="420" t="s">
        <v>181</v>
      </c>
      <c r="B9" s="420" t="s">
        <v>279</v>
      </c>
      <c r="C9" s="420" t="s">
        <v>280</v>
      </c>
      <c r="D9" s="420" t="s">
        <v>192</v>
      </c>
      <c r="E9" s="420" t="s">
        <v>191</v>
      </c>
      <c r="F9" s="423" t="s">
        <v>269</v>
      </c>
      <c r="G9" s="415" t="s">
        <v>270</v>
      </c>
      <c r="H9" s="416"/>
      <c r="I9" s="425" t="s">
        <v>287</v>
      </c>
    </row>
    <row r="10" spans="1:9" ht="25.5" customHeight="1">
      <c r="A10" s="421"/>
      <c r="B10" s="421"/>
      <c r="C10" s="421"/>
      <c r="D10" s="421"/>
      <c r="E10" s="421"/>
      <c r="F10" s="424"/>
      <c r="G10" s="29" t="s">
        <v>275</v>
      </c>
      <c r="H10" s="30" t="s">
        <v>276</v>
      </c>
      <c r="I10" s="426"/>
    </row>
    <row r="11" spans="1:9" ht="13.5" customHeight="1">
      <c r="A11" s="132">
        <v>1</v>
      </c>
      <c r="B11" s="132">
        <v>2</v>
      </c>
      <c r="C11" s="132">
        <v>3</v>
      </c>
      <c r="D11" s="132"/>
      <c r="E11" s="132">
        <v>4</v>
      </c>
      <c r="F11" s="132">
        <v>5</v>
      </c>
      <c r="G11" s="132">
        <v>6</v>
      </c>
      <c r="H11" s="133">
        <v>7</v>
      </c>
      <c r="I11" s="133">
        <v>8</v>
      </c>
    </row>
    <row r="12" spans="1:9" ht="21" customHeight="1">
      <c r="A12" s="417" t="s">
        <v>272</v>
      </c>
      <c r="B12" s="418"/>
      <c r="C12" s="418"/>
      <c r="D12" s="418"/>
      <c r="E12" s="418"/>
      <c r="F12" s="418"/>
      <c r="G12" s="418"/>
      <c r="H12" s="419"/>
      <c r="I12" s="90"/>
    </row>
    <row r="13" spans="1:9" ht="79.5" customHeight="1">
      <c r="A13" s="219" t="s">
        <v>138</v>
      </c>
      <c r="B13" s="220">
        <v>600</v>
      </c>
      <c r="C13" s="220">
        <v>60014</v>
      </c>
      <c r="D13" s="220">
        <v>6620</v>
      </c>
      <c r="E13" s="213" t="s">
        <v>379</v>
      </c>
      <c r="F13" s="221" t="s">
        <v>499</v>
      </c>
      <c r="G13" s="87">
        <v>151446</v>
      </c>
      <c r="H13" s="87">
        <v>0</v>
      </c>
      <c r="I13" s="86">
        <f>SUM(H13/G13*100)</f>
        <v>0</v>
      </c>
    </row>
    <row r="14" spans="1:9" ht="34.5" customHeight="1">
      <c r="A14" s="148" t="s">
        <v>140</v>
      </c>
      <c r="B14" s="148">
        <v>921</v>
      </c>
      <c r="C14" s="148">
        <v>92105</v>
      </c>
      <c r="D14" s="148">
        <v>2800</v>
      </c>
      <c r="E14" s="83" t="s">
        <v>474</v>
      </c>
      <c r="F14" s="212" t="s">
        <v>277</v>
      </c>
      <c r="G14" s="86">
        <v>3500</v>
      </c>
      <c r="H14" s="86">
        <v>3500</v>
      </c>
      <c r="I14" s="86">
        <f>SUM(H14/G14*100)</f>
        <v>100</v>
      </c>
    </row>
    <row r="15" spans="1:9" ht="15.75">
      <c r="A15" s="91"/>
      <c r="B15" s="91"/>
      <c r="C15" s="91"/>
      <c r="D15" s="91"/>
      <c r="E15" s="91" t="s">
        <v>124</v>
      </c>
      <c r="F15" s="214"/>
      <c r="G15" s="92">
        <f>SUM(G13:G14)</f>
        <v>154946</v>
      </c>
      <c r="H15" s="92">
        <f>SUM(H13:H14)</f>
        <v>3500</v>
      </c>
      <c r="I15" s="93">
        <f aca="true" t="shared" si="0" ref="I15:I21">SUM(H15/G15*100)</f>
        <v>2.2588514708350003</v>
      </c>
    </row>
    <row r="16" spans="1:9" ht="15.75">
      <c r="A16" s="95" t="s">
        <v>273</v>
      </c>
      <c r="B16" s="96"/>
      <c r="C16" s="96"/>
      <c r="D16" s="96"/>
      <c r="E16" s="96"/>
      <c r="F16" s="97"/>
      <c r="G16" s="98"/>
      <c r="H16" s="92"/>
      <c r="I16" s="93"/>
    </row>
    <row r="17" spans="1:9" ht="15.75">
      <c r="A17" s="91" t="s">
        <v>138</v>
      </c>
      <c r="B17" s="91">
        <v>921</v>
      </c>
      <c r="C17" s="91">
        <v>92105</v>
      </c>
      <c r="D17" s="91">
        <v>2820</v>
      </c>
      <c r="E17" s="94" t="s">
        <v>266</v>
      </c>
      <c r="F17" s="94" t="s">
        <v>478</v>
      </c>
      <c r="G17" s="92">
        <v>15500</v>
      </c>
      <c r="H17" s="92">
        <v>6000</v>
      </c>
      <c r="I17" s="93">
        <f t="shared" si="0"/>
        <v>38.70967741935484</v>
      </c>
    </row>
    <row r="18" spans="1:9" ht="15.75">
      <c r="A18" s="91" t="s">
        <v>139</v>
      </c>
      <c r="B18" s="91">
        <v>926</v>
      </c>
      <c r="C18" s="91">
        <v>92605</v>
      </c>
      <c r="D18" s="91">
        <v>2830</v>
      </c>
      <c r="E18" s="94" t="s">
        <v>103</v>
      </c>
      <c r="F18" s="94" t="s">
        <v>478</v>
      </c>
      <c r="G18" s="92">
        <v>20000</v>
      </c>
      <c r="H18" s="92">
        <v>0</v>
      </c>
      <c r="I18" s="93"/>
    </row>
    <row r="19" spans="1:9" ht="15.75">
      <c r="A19" s="91"/>
      <c r="B19" s="91"/>
      <c r="C19" s="91"/>
      <c r="D19" s="91"/>
      <c r="E19" s="94"/>
      <c r="F19" s="94"/>
      <c r="G19" s="92"/>
      <c r="H19" s="92"/>
      <c r="I19" s="93"/>
    </row>
    <row r="20" spans="1:9" ht="15.75">
      <c r="A20" s="215"/>
      <c r="B20" s="215"/>
      <c r="C20" s="215"/>
      <c r="D20" s="215"/>
      <c r="E20" s="215" t="s">
        <v>124</v>
      </c>
      <c r="F20" s="215"/>
      <c r="G20" s="99">
        <f>SUM(G17:G18)</f>
        <v>35500</v>
      </c>
      <c r="H20" s="99">
        <f>SUM(H17:H18)</f>
        <v>6000</v>
      </c>
      <c r="I20" s="93">
        <f t="shared" si="0"/>
        <v>16.901408450704224</v>
      </c>
    </row>
    <row r="21" spans="1:9" ht="15.75">
      <c r="A21" s="412" t="s">
        <v>127</v>
      </c>
      <c r="B21" s="413"/>
      <c r="C21" s="413"/>
      <c r="D21" s="413"/>
      <c r="E21" s="413"/>
      <c r="F21" s="414"/>
      <c r="G21" s="134">
        <f>SUM(G15+G20)</f>
        <v>190446</v>
      </c>
      <c r="H21" s="134">
        <f>SUM(H15+H20)</f>
        <v>9500</v>
      </c>
      <c r="I21" s="135">
        <f t="shared" si="0"/>
        <v>4.988290644067084</v>
      </c>
    </row>
  </sheetData>
  <mergeCells count="15">
    <mergeCell ref="A6:I6"/>
    <mergeCell ref="F9:F10"/>
    <mergeCell ref="D9:D10"/>
    <mergeCell ref="C9:C10"/>
    <mergeCell ref="B9:B10"/>
    <mergeCell ref="A9:A10"/>
    <mergeCell ref="I9:I10"/>
    <mergeCell ref="A21:F21"/>
    <mergeCell ref="G9:H9"/>
    <mergeCell ref="A12:H12"/>
    <mergeCell ref="E9:E10"/>
    <mergeCell ref="E1:G1"/>
    <mergeCell ref="E2:G2"/>
    <mergeCell ref="E3:G3"/>
    <mergeCell ref="E4:F4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Skarnik</cp:lastModifiedBy>
  <cp:lastPrinted>2016-08-16T08:12:16Z</cp:lastPrinted>
  <dcterms:created xsi:type="dcterms:W3CDTF">1997-02-26T13:46:56Z</dcterms:created>
  <dcterms:modified xsi:type="dcterms:W3CDTF">2016-08-18T12:51:54Z</dcterms:modified>
  <cp:category/>
  <cp:version/>
  <cp:contentType/>
  <cp:contentStatus/>
</cp:coreProperties>
</file>