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599" firstSheet="6" activeTab="7"/>
  </bookViews>
  <sheets>
    <sheet name="Nr 1" sheetId="1" r:id="rId1"/>
    <sheet name="Nr 2" sheetId="2" r:id="rId2"/>
    <sheet name="Nr 3" sheetId="3" r:id="rId3"/>
    <sheet name="Nr 4" sheetId="4" r:id="rId4"/>
    <sheet name="Arkusz1" sheetId="5" r:id="rId5"/>
    <sheet name="wykaz inwestycji" sheetId="6" r:id="rId6"/>
    <sheet name="Arkusz2" sheetId="7" r:id="rId7"/>
    <sheet name="wykonanie 2008" sheetId="8" r:id="rId8"/>
  </sheets>
  <definedNames/>
  <calcPr fullCalcOnLoad="1"/>
</workbook>
</file>

<file path=xl/sharedStrings.xml><?xml version="1.0" encoding="utf-8"?>
<sst xmlns="http://schemas.openxmlformats.org/spreadsheetml/2006/main" count="950" uniqueCount="492">
  <si>
    <t>Załącznik Nr 1</t>
  </si>
  <si>
    <t>Lp.</t>
  </si>
  <si>
    <t>Dział klasyfikacji</t>
  </si>
  <si>
    <t>Żródło dochodów (paragrafy klasyfikacji)</t>
  </si>
  <si>
    <t>w tym</t>
  </si>
  <si>
    <t>w zł</t>
  </si>
  <si>
    <t>dochody związane z realizacją zadań administracji rządowej i innych zadań zleconych ustawami</t>
  </si>
  <si>
    <t>do uchwały Nr . . . . . . . . . . . . . . . .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</si>
  <si>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</si>
  <si>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</si>
  <si>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</si>
  <si>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</si>
  <si>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</si>
  <si>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</si>
  <si>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</si>
  <si>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</si>
  <si>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</si>
  <si>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</si>
  <si>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</si>
  <si>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</si>
  <si>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</si>
  <si>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</si>
  <si>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</si>
  <si>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</si>
  <si>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</si>
  <si>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</si>
  <si>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</si>
  <si>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</si>
  <si>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</si>
  <si>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</si>
  <si>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</si>
  <si>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</si>
  <si>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</si>
  <si>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</si>
  <si>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</si>
  <si>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</si>
  <si>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</si>
  <si>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</si>
  <si>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</si>
  <si>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</si>
  <si>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Jednostka organizacyjna realizująca program lub koordynująca jego wykonanie</t>
  </si>
  <si>
    <t>dochody związane z realizacją zadań wynikających z porozumień między jednostkami samorządu terytorialnego</t>
  </si>
  <si>
    <t>dochody związane z realizacją zadań z zakresu administracji rządowej wykonywanych na podstawie porozumień z organami administracji rządowej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</si>
  <si>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</si>
  <si>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</si>
  <si>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</si>
  <si>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zaciągniętych pożyczek i kredytów na rynku krajowym       (§ 952)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</si>
  <si>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</si>
  <si>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</si>
  <si>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Spłaty kredytów i pożyczek długoterminowych (§ 992)</t>
  </si>
  <si>
    <t>Wykup papierów wartościowych (§ 971, § 982)</t>
  </si>
  <si>
    <t>Udzielone z budżetu pożyczki i kredyty (991)</t>
  </si>
  <si>
    <t>Lokaty (§ 994)</t>
  </si>
  <si>
    <t>010 Rolnictwo i łowiectwo</t>
  </si>
  <si>
    <t>Razem: dział 010</t>
  </si>
  <si>
    <t>020 Leśnictwo</t>
  </si>
  <si>
    <t>600 Transport i łączność</t>
  </si>
  <si>
    <t>Ogółem budżet:</t>
  </si>
  <si>
    <t>010</t>
  </si>
  <si>
    <t>Izby rolnicze</t>
  </si>
  <si>
    <t>01030</t>
  </si>
  <si>
    <t>1. Rolnictwo i łowiectwo</t>
  </si>
  <si>
    <t>Ochotnicze straże pożarne</t>
  </si>
  <si>
    <t>Razem: dział 754</t>
  </si>
  <si>
    <t>Składki na ubezpieczenia zdrowotne opłacane za osoby pobierajace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</si>
  <si>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</si>
  <si>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</si>
  <si>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</si>
  <si>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Ośrodki pomocy społecznej</t>
  </si>
  <si>
    <t>Szkoły podstawowe</t>
  </si>
  <si>
    <t>Gimnazja</t>
  </si>
  <si>
    <t>Dowożenie uczniów</t>
  </si>
  <si>
    <t>Zespoły ekonomiczno-administracyjne</t>
  </si>
  <si>
    <t>Razem: dział 851</t>
  </si>
  <si>
    <t>Razem: dział 801</t>
  </si>
  <si>
    <t>Gospodarka odpadami</t>
  </si>
  <si>
    <t>Razem: dział 900</t>
  </si>
  <si>
    <t>Przeciwdziałanie alkoholizmowi</t>
  </si>
  <si>
    <t>Razem: dział 921</t>
  </si>
  <si>
    <t>Zadania w zakresie kultury fizycznej i sportu</t>
  </si>
  <si>
    <t>Razem: dział 926</t>
  </si>
  <si>
    <t>dochody własne</t>
  </si>
  <si>
    <t>kredyty i pożyczki</t>
  </si>
  <si>
    <t>środki z innych źródeł</t>
  </si>
  <si>
    <t>Zadanie inwestycyjne</t>
  </si>
  <si>
    <t>Źródła finasnowania wydatków:</t>
  </si>
  <si>
    <t>Przedszkola</t>
  </si>
  <si>
    <t>Razem: dział 852</t>
  </si>
  <si>
    <t>852 Pomoc społeczna</t>
  </si>
  <si>
    <t>Wykonanie w roku 2003</t>
  </si>
  <si>
    <t>Plan na 2004 rok</t>
  </si>
  <si>
    <t>7.</t>
  </si>
  <si>
    <t>Pozostała działalność</t>
  </si>
  <si>
    <t>2.Wytwarzanie i zaopatrywanie w enrgię elektryczną, gaz i wodę</t>
  </si>
  <si>
    <t>Dostarczanie wody</t>
  </si>
  <si>
    <t>Rzaem dział 400</t>
  </si>
  <si>
    <t>3. Transport i łączność</t>
  </si>
  <si>
    <t>Drogi publiczne gminne</t>
  </si>
  <si>
    <t>Usuwanie skutków klęsk żywiołowych</t>
  </si>
  <si>
    <t>Razem dział 600</t>
  </si>
  <si>
    <t>4.Gospodarka mieszkaniowa</t>
  </si>
  <si>
    <t>Gospodarka gruntami i nieruchomościami</t>
  </si>
  <si>
    <t>Razem dział 700</t>
  </si>
  <si>
    <t>5. Działalność usługowa</t>
  </si>
  <si>
    <t>Cmentarze</t>
  </si>
  <si>
    <t>Razem dział 710</t>
  </si>
  <si>
    <t>Plany zagospodarowania przestrzennego</t>
  </si>
  <si>
    <t>6. Administracja publiczna</t>
  </si>
  <si>
    <t>Rady gmin</t>
  </si>
  <si>
    <t>Urzędy gmin</t>
  </si>
  <si>
    <t>Pobór podatków,opłat i niepodatkowych należności budżetowych</t>
  </si>
  <si>
    <t>Razem dział 750</t>
  </si>
  <si>
    <t>Świetlice szkolne</t>
  </si>
  <si>
    <t>Oświetlenie ulic, placówi dróg</t>
  </si>
  <si>
    <t>Centra kultury i sztuki</t>
  </si>
  <si>
    <t>1. Administracja publiczna</t>
  </si>
  <si>
    <t>Urzedy wojewódzkie</t>
  </si>
  <si>
    <t>Ośrodki wsparcia</t>
  </si>
  <si>
    <t>1.Działalność usługowa</t>
  </si>
  <si>
    <t>Razem: dział 854</t>
  </si>
  <si>
    <t>Rady Gminy Solec Zdrój</t>
  </si>
  <si>
    <t>Dochody z najmu i dzierżawy</t>
  </si>
  <si>
    <t>Środki na dofinansowanie własnych inwestycji gmin, powiatów,samorządów województw pozyskane z innych źródeł</t>
  </si>
  <si>
    <t>Gospodarka mieszkaniowa</t>
  </si>
  <si>
    <t>Wpływy z opłat za zarząd, użytkowaniei użytkowanie wieczyste nieruchomości</t>
  </si>
  <si>
    <t>Wpłaty z tytułu nieodpłatnego nabycia prawa własności nieruchomości</t>
  </si>
  <si>
    <t>Pozostałe odsetki</t>
  </si>
  <si>
    <t>Wpływy z różnych dochodów</t>
  </si>
  <si>
    <t>Dotacje celowe otrzymane z budżetu państwa na zadania bieżące realizowane przez gminę na podstawie porozumień z organami administracji rządowej</t>
  </si>
  <si>
    <t xml:space="preserve">                    Razem dział 700</t>
  </si>
  <si>
    <t xml:space="preserve">                  Razem dział 710</t>
  </si>
  <si>
    <t>Dotacje celowe otrzymane z budżetu państwa na realizację zadań bieżących z zakresu administracji rządowej oraz innych zadań zleconych gminie ustawami</t>
  </si>
  <si>
    <t>Wpływy z różnych opłat</t>
  </si>
  <si>
    <t>750 Administracja publiczna</t>
  </si>
  <si>
    <t>710 Działalność usługowa</t>
  </si>
  <si>
    <t>751 Urzędy naczelnych organów władzy państwowej, kontroli i ochrony prawa oraz sądownictwa</t>
  </si>
  <si>
    <t>Podatek od działalności gospodarczej osób fizycznych, oplacany w formie kart podatkowej</t>
  </si>
  <si>
    <t>Podatek od nieruchomości</t>
  </si>
  <si>
    <t>Podatek rolny</t>
  </si>
  <si>
    <t>Podatek leśny</t>
  </si>
  <si>
    <t>8.</t>
  </si>
  <si>
    <t>Podatek od środków transportowych</t>
  </si>
  <si>
    <t>Podatek od spadków i darowizn</t>
  </si>
  <si>
    <t>Podatek od posiadania psów</t>
  </si>
  <si>
    <t>Wpływy z opłaty targowowej</t>
  </si>
  <si>
    <t>Wpływy z opłaty skarbowej</t>
  </si>
  <si>
    <t>Wpływy z opłaty miejscowej</t>
  </si>
  <si>
    <t>Podatek od czynności cywilno-prawnych</t>
  </si>
  <si>
    <t>9.</t>
  </si>
  <si>
    <t>758 Różne rozliczenia</t>
  </si>
  <si>
    <t>Subwencje ogólne z budżetu państwa</t>
  </si>
  <si>
    <t>10.</t>
  </si>
  <si>
    <t>Oświata i wychowanie</t>
  </si>
  <si>
    <t>Wpływy z usług</t>
  </si>
  <si>
    <t>11.</t>
  </si>
  <si>
    <t>Dotacje celowe otrzymane z budżetu państwa na realizacje włąsnych zadań bieżących gmin</t>
  </si>
  <si>
    <t>12.</t>
  </si>
  <si>
    <t>854 Edukacyjna opieka wychowawcza</t>
  </si>
  <si>
    <t>13.</t>
  </si>
  <si>
    <t>900 Gospodarka komunalna i ochrona środowiska</t>
  </si>
  <si>
    <t>Razem dział 751</t>
  </si>
  <si>
    <t>Razem dział 758</t>
  </si>
  <si>
    <t>Razem dział 801</t>
  </si>
  <si>
    <t>Razem dział 900</t>
  </si>
  <si>
    <t>Razem dział</t>
  </si>
  <si>
    <t>Gospodarka komunalna i ochrona środowiska</t>
  </si>
  <si>
    <t>Gospodarka ściekowa i ochrona wód</t>
  </si>
  <si>
    <t>Edukacyjna opieka wychowawcza</t>
  </si>
  <si>
    <t>Razem</t>
  </si>
  <si>
    <t xml:space="preserve">                  Razem dział 010</t>
  </si>
  <si>
    <t xml:space="preserve">                  Razem dział 020</t>
  </si>
  <si>
    <t xml:space="preserve">                  Razem dział 600</t>
  </si>
  <si>
    <t>Urząd Gminy</t>
  </si>
  <si>
    <t>Kanalizacja sanitarna i ścieków pokąpielowych wraz z rozbudową oczyszczalni ścieków w Solcu Zdroju</t>
  </si>
  <si>
    <t>Obsługa papierów wartościowych, kredytów i pożyczek jednostek samorządu terytorialnego</t>
  </si>
  <si>
    <t>Razem: dział 757</t>
  </si>
  <si>
    <t>Środki na dofinansowanie własnych zadań bieżących gmin,powiatów,samorząrządów województw, pozyskane z innych źródeł</t>
  </si>
  <si>
    <t>Dotacje celowe otrzymane z budżetu państwa na inwestycje i zakupy inwestycyjne z zakresu administracji rządowej oraz innych zadań zleconych gminom ustawami</t>
  </si>
  <si>
    <t>Razem dział 756</t>
  </si>
  <si>
    <t>Wpływy z opłat za zezwolenie na sprzedaz alkoholu</t>
  </si>
  <si>
    <t>Podatek dochodowy od osób fizycznych</t>
  </si>
  <si>
    <t>Wpływy z opłaty eksploatacyjnej</t>
  </si>
  <si>
    <t>Urzędy wojewódzkie</t>
  </si>
  <si>
    <t>Urzędy naczelnych organów władzy państwowej, kontroli i ochrony prawa</t>
  </si>
  <si>
    <t>8. Bezpieczeństwo publiczne i ochrona przeciwpożarowa</t>
  </si>
  <si>
    <t>9.Obsługa długu publicznego</t>
  </si>
  <si>
    <t>Gminy Solec Zdrój na 2004 rok</t>
  </si>
  <si>
    <t>w złotych</t>
  </si>
  <si>
    <t>10. Różne rozliczenia</t>
  </si>
  <si>
    <t>Rezerwy ogólne i celowe</t>
  </si>
  <si>
    <t>2. Urzędy naczelnych organów władzy państwowej, kontroli i ochrony prawa oraz sądownictwa</t>
  </si>
  <si>
    <t>11. Oświata i wychowanie</t>
  </si>
  <si>
    <t>12. Ochrona zdrowia</t>
  </si>
  <si>
    <t>13. Pomoc społeczna</t>
  </si>
  <si>
    <t>14.Dział 854 Edukacyjna opieka wychowawcza</t>
  </si>
  <si>
    <t>15. Gospodarka komunalna i ochrona środowiska</t>
  </si>
  <si>
    <t>16. Kultura i ochrona dziedzictwa narodowego</t>
  </si>
  <si>
    <t>17. Kultura fizyczna i sport</t>
  </si>
  <si>
    <t>3. Pomoc społeczna</t>
  </si>
  <si>
    <t>Wpływy do budżetu nadwyżki środków obrotowych</t>
  </si>
  <si>
    <t>Plan wydatków  inwestycyjnych na okres roku budżetowego</t>
  </si>
  <si>
    <t>Plan wydatków budżetu Gminy Solec Zdrój na 2004 rok</t>
  </si>
  <si>
    <t>Plan dochodów budżetu Gminy Solec Zdrój na 2004 rok</t>
  </si>
  <si>
    <t>4. Gospodarka komunalna i ochrona środowiska</t>
  </si>
  <si>
    <t>Ogółem (I+II+III)</t>
  </si>
  <si>
    <t>Dotacje celowe otrzymane z budżetu państwa na realizację zadań własnych zadań bieżących gmin</t>
  </si>
  <si>
    <t>756 Dochody od osób prawnych, od osób fizycznych i od innych jednostek nie posidających osobowości prawnej oraz wydatki związane z ich poborem</t>
  </si>
  <si>
    <r>
      <t xml:space="preserve">                  </t>
    </r>
    <r>
      <rPr>
        <sz val="12"/>
        <rFont val="Times New Roman CE"/>
        <family val="1"/>
      </rPr>
      <t>Razem : dział 756</t>
    </r>
  </si>
  <si>
    <t>Dochody</t>
  </si>
  <si>
    <t>Paragraf</t>
  </si>
  <si>
    <t>Nazwa działu, rozdziału, paragrafu</t>
  </si>
  <si>
    <t>01095</t>
  </si>
  <si>
    <t>Transport i łączność</t>
  </si>
  <si>
    <t>Wpłaty gmin na rzecz izb rolniczych  w wysokości 2% uzyskanych wpływów z podatku rolnego</t>
  </si>
  <si>
    <t>Zakup materiałów i wyposażenia</t>
  </si>
  <si>
    <t>Zakup usług remontowych</t>
  </si>
  <si>
    <t>Wydatki inwestycyjne jednostek budżetowych</t>
  </si>
  <si>
    <t>Działalność usługowa</t>
  </si>
  <si>
    <t>Wynagrodzenia osobowe pracowników</t>
  </si>
  <si>
    <t>Dodatkowe wynagrodzenie roczne</t>
  </si>
  <si>
    <t>Składki na ubezpieczenia społeczne</t>
  </si>
  <si>
    <t>Składki na Funusz Pracy</t>
  </si>
  <si>
    <t>Zakup energii</t>
  </si>
  <si>
    <t>Zakup usług pozostałych</t>
  </si>
  <si>
    <t>Różne opłaty i składki</t>
  </si>
  <si>
    <t>Różne wydatki na rzecz osób fizycznych</t>
  </si>
  <si>
    <t>Bezpieczeństwo publiczne i ochrona przeciwpożarowa</t>
  </si>
  <si>
    <t xml:space="preserve"> Dochody od osób prawnych, od osób fizycznych i od innych jednostek nie posiadających osobowości prawnej oraz wydatki związane z ich poborem</t>
  </si>
  <si>
    <t>756. Dochody od osób prawnych, od osób fizycznych i od innych jednostek nie posiadających osobowości prawnej oraz wydatki związane z ich poborem</t>
  </si>
  <si>
    <t>Wpływy z podatku dochodowego od osób fizycznych</t>
  </si>
  <si>
    <t>Udziały gmin w podatkach stanowiacych dochód budżetu państwa</t>
  </si>
  <si>
    <t>Wynagrodzenia agencyjno-prowizyjne</t>
  </si>
  <si>
    <t>Różne rozliczenia</t>
  </si>
  <si>
    <t>Część oświatowa subwencji ogólnej dla jst</t>
  </si>
  <si>
    <t>Część wyrównawcza subwencji ogólnej dla gmin</t>
  </si>
  <si>
    <t>Obsługa długu publicznego</t>
  </si>
  <si>
    <t>Ochrona zdrowia</t>
  </si>
  <si>
    <t xml:space="preserve"> Kultura i ochrona dziedzictwa narodowego</t>
  </si>
  <si>
    <t>Kultura fizyczna i sport</t>
  </si>
  <si>
    <t>Podróże służbowe krajowe</t>
  </si>
  <si>
    <t>Odpisy na Zakładowy Fund.Ś.Socj.</t>
  </si>
  <si>
    <t>Leśnictwo</t>
  </si>
  <si>
    <t>Urzędy naczelnych organów władzy państwowej, kontroli i ochrony prawa oraz sądownictwa</t>
  </si>
  <si>
    <t>Świadczenia społeczne</t>
  </si>
  <si>
    <t>Zakup środków żywności</t>
  </si>
  <si>
    <t>400 Wytwarzanie i zaopatrywanie w energie elektryczną, gaz i wodę</t>
  </si>
  <si>
    <t>Odsetki i dyskonto od krajowych skarbowych papierów wartościowych oraz od krajowych pożyczek i kredytów</t>
  </si>
  <si>
    <t>do uchwały Nr ../../2004</t>
  </si>
  <si>
    <t>z dnia 10 marca 2004 roku</t>
  </si>
  <si>
    <t>Nr ../../2004</t>
  </si>
  <si>
    <t>Załącznik Nr 4</t>
  </si>
  <si>
    <t>Dotacja przedmiotowa z budżetu dla jednostek nie zaliczanych do sektora finansów publ.</t>
  </si>
  <si>
    <t>Pomoc społeczna</t>
  </si>
  <si>
    <t>Gospodarka leśna</t>
  </si>
  <si>
    <t>Składki na ubezpieczenia zdrowotne</t>
  </si>
  <si>
    <t>Oświetlenie ulic, placów i dróg</t>
  </si>
  <si>
    <t xml:space="preserve"> Administracja publiczna</t>
  </si>
  <si>
    <t>Zespoły obsługi ekonomiczno-administracyjnej szkół</t>
  </si>
  <si>
    <t>Przychody i rozchody budżetu</t>
  </si>
  <si>
    <t>Przychody z tytułu innych rozliczeń krajowych</t>
  </si>
  <si>
    <t>Ogółem</t>
  </si>
  <si>
    <t xml:space="preserve">Odbudowa drogi gminnej  w m. Strażnik </t>
  </si>
  <si>
    <t xml:space="preserve">Odbudowa drogi gminnej Zborów Studnisko </t>
  </si>
  <si>
    <t xml:space="preserve">Rozbudowa  ulicy Leśnej w Solcu Zdroju </t>
  </si>
  <si>
    <t>Budowa oświetlenia drogowego przy ul. Leśnej w Solcu Zdroju i oświetlenie terenu nad zalewem</t>
  </si>
  <si>
    <t>Budowa kanału deszczowego przy ulicy Leśnej w Solcu Zdroju</t>
  </si>
  <si>
    <t>Świadczenia rodzinne oraz składki na ubezpieczenia emerytalne i rentowe z ubezpieczenia społecznego</t>
  </si>
  <si>
    <t>Dotacje celowe otrzymane z budżetu państwa na realizację własnych zadań bieżących gmin</t>
  </si>
  <si>
    <t>Budowa chodnika i placu targowego w Solcu Zdroju</t>
  </si>
  <si>
    <t>Rozbudowa Środowiskowego Domu Samopomocy w m. Świniary</t>
  </si>
  <si>
    <t xml:space="preserve">Zakupy inwestycyjne - zakup komputera warz z oprogramowaniem </t>
  </si>
  <si>
    <t>Załącznik Nr 3</t>
  </si>
  <si>
    <t>Roz-dział</t>
  </si>
  <si>
    <t>Łączne nakłady finansowe   (w roku budżeto-wym)</t>
  </si>
  <si>
    <t>do uchwały Nr XVII/.../2004</t>
  </si>
  <si>
    <t>z dnia 3 grudnia 2004 roku</t>
  </si>
  <si>
    <t>Zwiększenia planowanych rozchodów budżetu gminy na 2004 rok</t>
  </si>
  <si>
    <t xml:space="preserve">z dnia 30 grudnia 2004 roku </t>
  </si>
  <si>
    <t>272349</t>
  </si>
  <si>
    <t>do uchwały Nr XVIII/112/2004</t>
  </si>
  <si>
    <t>Plan</t>
  </si>
  <si>
    <t>Wykonanie</t>
  </si>
  <si>
    <t>%</t>
  </si>
  <si>
    <t>Odsetki od nieterminowych wpłat z tytułu podatków i opłat</t>
  </si>
  <si>
    <t>Podatek dochodowy od osób prawnych</t>
  </si>
  <si>
    <t>Dokształcanie i doskonalenie nauczycieli</t>
  </si>
  <si>
    <t>osiągnięte efekty rzeczowe</t>
  </si>
  <si>
    <t>Zakup pomocy naukowych, dydaktycznych i książek</t>
  </si>
  <si>
    <t>Wynagrodzenia bezosobowe</t>
  </si>
  <si>
    <t>Dochody z najmu i dzierżawy składników majątkowych Skarbu Państwa lub innych jednostek zalicznych do sektora finansów publicznych oraz innych umów o podobnym charakterze</t>
  </si>
  <si>
    <t>Promocja jednostek samorządu terytorialnego</t>
  </si>
  <si>
    <t>Nagrody o charakterze szczególnym nie zaliczone do wynagrodzeń</t>
  </si>
  <si>
    <t xml:space="preserve"> Wpływy z podatku rolnego, podatku leśnego, podatku od czynności cywilno-prawnych, podatków  i opłat lokalnych od osób prawnych i innych jednostek organizacyjnych </t>
  </si>
  <si>
    <t>Podatek od czynności cywilnoprawnych</t>
  </si>
  <si>
    <t>Oddziały przedszkolne w szkołach podstawowych</t>
  </si>
  <si>
    <t>Wydatki osobowe niezaliczone do wynagrodzeń</t>
  </si>
  <si>
    <t>Dowożenie uczniów do  szkół</t>
  </si>
  <si>
    <t>Domy pomocy społecznej</t>
  </si>
  <si>
    <t>Składki na ubezpieczenia zdrowotne opłacane za osoby pobierajace niektóre świadczenia z pomocy społecznejoraz niektóre świadczenia rodzinne</t>
  </si>
  <si>
    <t>Zasiłki i pomoc w naturze oraz składki na ubezpieczenia emerytalne i rentowe</t>
  </si>
  <si>
    <t>Pomoc materialna dla uczniów</t>
  </si>
  <si>
    <t>Stypendia dla uczniów</t>
  </si>
  <si>
    <t>Oczyszczanie miast i wsi</t>
  </si>
  <si>
    <t>Spłata otrzymanych kredytów i pożyczek krajowych</t>
  </si>
  <si>
    <t>Wpłaty gmin i powiatów na rzecz innych jst oraz związków Gmin i powiatów na dofin.zadań bież</t>
  </si>
  <si>
    <t xml:space="preserve">Wpływy z podatku rolnego, podatku leśnego, podatku od spadków i darowizn, podatku od czynności cywilno-prawnych, podatków  i opłat lokalnych od osób fizycznych </t>
  </si>
  <si>
    <t>Zakup materiałów i wyposażenia - współfinansowanie innych środków bezzwrotnych</t>
  </si>
  <si>
    <t>Podróże służbowe zagraniczne - współfinansowanie innych środków bezzwrotnych</t>
  </si>
  <si>
    <t>Zakup usług dostepu do sieci internet</t>
  </si>
  <si>
    <t>Zakup usług pozostałych - współfinansowanie innych środków bezzwrotnych</t>
  </si>
  <si>
    <t xml:space="preserve">Zadanie inwestycyjne                            </t>
  </si>
  <si>
    <t>Cel rozdysponowania rezerwy</t>
  </si>
  <si>
    <t>Data zarządzenia</t>
  </si>
  <si>
    <t>Poz.</t>
  </si>
  <si>
    <t>A.</t>
  </si>
  <si>
    <t>Dochody budżetu</t>
  </si>
  <si>
    <t>Gminy Solec - Zdrój</t>
  </si>
  <si>
    <t>B.</t>
  </si>
  <si>
    <t>Wydatki budżetu</t>
  </si>
  <si>
    <t>C.</t>
  </si>
  <si>
    <t>Nadwyżka/deficyt</t>
  </si>
  <si>
    <t>II. Zobowiązania zgodnie z art..11, ust.1 pkt 4 ustawy finanse publiczne(wymagalne) " 0"</t>
  </si>
  <si>
    <t>III. Kwoty dotacji</t>
  </si>
  <si>
    <t>IV. Wykaz udzielonych poreczeń i gwarancji - Gmina Solec - Zdrój nie udzielała poręczeń i gwarancji</t>
  </si>
  <si>
    <t xml:space="preserve">V.  Wykaz osób prawnych i fizycznych oraz jednostek organizacyjnych nieposiadających </t>
  </si>
  <si>
    <t xml:space="preserve">      osobowości prawnej , którym w zakresie podatków lub opłat udzielono ulg, odroczeń, umorzeń</t>
  </si>
  <si>
    <t xml:space="preserve">                                             Nadwyżka/deficyt</t>
  </si>
  <si>
    <t xml:space="preserve">      lub rozłożono spłatę na raty - wykaz odrębny</t>
  </si>
  <si>
    <t>VI. Wykaz osób prawnych i fizycznych, którym udzielono pomocy publicznej - wykaz odrębny</t>
  </si>
  <si>
    <t>Dochody jednostek samorządu terytorialnego związane z realizacją zadań z zakresu administracji rządowej oraz innych zadań zleconych ustawami</t>
  </si>
  <si>
    <t>Dywidendy i kwoty uzyskane ze zbycia praw majątkowych</t>
  </si>
  <si>
    <t>Wpływy zopłaty uzdrowiskowej, pobieranej w gminachmających status gminy uzdrowiskowej</t>
  </si>
  <si>
    <t>Część równoważąca subwencji ogólnej dla gmin</t>
  </si>
  <si>
    <t>Rezerwy</t>
  </si>
  <si>
    <t>Zwalczanie narkomanii</t>
  </si>
  <si>
    <t>Przychody z zaciągniętych pożyczek i kredytów na rynku krajowym</t>
  </si>
  <si>
    <t>Otrzymane spadki, zapisy i darowizny w postaci pieniężnej</t>
  </si>
  <si>
    <t>Różne rozliczenia finansowe</t>
  </si>
  <si>
    <t>Podatek od towarów i usług (VAT)</t>
  </si>
  <si>
    <t>Składki na Fundusz Pracy</t>
  </si>
  <si>
    <t>Komendy wojewódzkie policji</t>
  </si>
  <si>
    <t>Wpłaty jednostek na fundusz celowy</t>
  </si>
  <si>
    <t>Dotacja podmiotowa z budżetu dla niepublicznej jednostki systemu oświaty</t>
  </si>
  <si>
    <t>Dotacja podmiotowa z budżetu dla samorządowej instytucji kultury</t>
  </si>
  <si>
    <t>14.</t>
  </si>
  <si>
    <t>15.</t>
  </si>
  <si>
    <t>Rolnictwo i łowiectwo</t>
  </si>
  <si>
    <t>Pozostałe odsetki - współfinansowanie innych środków bezzwrotnych</t>
  </si>
  <si>
    <t>Dotacje celowe otrzymane z gminy na inwestycje i zakupy inwestycyjne realizowane na podstawie porozumień(umów) między jednostkami samorzadu terytorialnego</t>
  </si>
  <si>
    <t xml:space="preserve">Środki na dofinansowanie własnych zadań bieżących gmin, powiatów,samorzadów województw, pozyskane z innych źródeł - współfinansowanie innych środków bezzwrotnych </t>
  </si>
  <si>
    <t>Zakup materiałów papierniczych do sprzętu drukarskiego i urzadzeń kserograficznych</t>
  </si>
  <si>
    <t>Szkolenia pracowników nie bedących członkami korpusu służby cywilnej</t>
  </si>
  <si>
    <t>Opłaty z tytułu zakupu usług telekomunikacyjnych telefonii komórkowej</t>
  </si>
  <si>
    <t>Opłaty z tytułu zakupu usług telekomunikacyjnych telefonii stacjonarnej</t>
  </si>
  <si>
    <t>Zakup akcesoriów komputerowych, w tym programów i licencji</t>
  </si>
  <si>
    <t>Zakup usług zdrowotnych</t>
  </si>
  <si>
    <t>Wybory do rad gmin, rad powiatów i sejmików województw, wybory wójtów, burmistrzów i prezydentów miast oraz referenda gminne, powiatowe i wojewódzkie</t>
  </si>
  <si>
    <t>Drogi publiczne powiatowe</t>
  </si>
  <si>
    <t>Dotacje celowe przekazane dla powiatu na inwestycje i zakupy inwestycyjne realizowanena podstawie porozumień między jednostkami samorządu terytorialnego</t>
  </si>
  <si>
    <t>Inne formy pomocy dla uczniów</t>
  </si>
  <si>
    <t>Utrzymanie zieleni w miastach i gminach</t>
  </si>
  <si>
    <t>Budowa hali sportowej przy Gminazjum w Solcu Zdroju  2007 - 2010</t>
  </si>
  <si>
    <t>Grzywny i kary piniężneod osób prawnych i innych jednostek organizacyjnych</t>
  </si>
  <si>
    <t>Stołówki szkolne</t>
  </si>
  <si>
    <t>Środki na dofinansowanie własnych inwestycji gmin,powiatów, samorządów województw pozyskane z innych źródeł -  finansowanie programów i projektów ze środków funduszy strukturalnych, Funduszu Spójności oraz z funduszy unijnych finansujących Wspólną Politykę Rolną</t>
  </si>
  <si>
    <t>Spłaty pożyczek otrzymanych na finansowanie zadań realizowanych z udziałem środków pochodzących z budżetu UE</t>
  </si>
  <si>
    <t>Pożyczki na finansowanie zadań realizowanych z udziałem środków pochodzących z budżetu UE</t>
  </si>
  <si>
    <t>01010</t>
  </si>
  <si>
    <t>Infrastruktura wodociągowa i sanitacyjna wsi</t>
  </si>
  <si>
    <t>Wydatki inwestycyjne jednostek budżetowych - współfinansowanie programów i projektów realizowanych ze środków z funduszy strukturalnych, Funduszu Spójności oraz z funduszy unijnych finansujących wspólną Politykę Rolną</t>
  </si>
  <si>
    <t>Wydatki inwestycyjne jednostek budżetowych - finansowanie programów i projektów ze środków z funduszy strukturalnych, Funduszu Spójności oraz z funduszy unijnych finansujących wspólną Politykę Rolną</t>
  </si>
  <si>
    <t>Koszty postępowania sądowego i prokuratorskiego</t>
  </si>
  <si>
    <t>Komendy powiatowe PSP</t>
  </si>
  <si>
    <t>Dotacje celowe przekazane dla powiatu na zadania bieżące realizowanena podstawie porozumień między jednostkami samorządu terytorialnego</t>
  </si>
  <si>
    <t>Wydatki osobowe niezaliczone do wynagrodzeń - finansowanie programów i projektów ze środków funduszy strukturalnych, Funduszu Spójności oraz z funduszy unijnych finansujących Wspólną Politykę Rolną</t>
  </si>
  <si>
    <t>Wynagrodzenia osobowe pracowników - finansowanie programów i projektów ze środków funduszy strukturalnych, Funduszu Spójności oraz z funduszy unijnych finansujących Wspólną Politykę Rolną</t>
  </si>
  <si>
    <t>Składki na ubezpieczenia społeczne - finansowanie programów i projektów ze środków funduszy strukturalnych, Funduszu Spójności oraz z funduszy unijnych finansujących Wspólną Politykę Rolną</t>
  </si>
  <si>
    <t>Składki na Funusz Pracy - finansowanie programów i projektów ze środków funduszy strukturalnych, Funduszu Spójności oraz z funduszy unijnych finansujących Wspólną Politykę Rolną</t>
  </si>
  <si>
    <t>Wynagrodzenia bezosobowe - finansowanie programów i projektów ze środków funduszy strukturalnych, Funduszu Spójności oraz z funduszy unijnych finansujących Wspólną Politykę Rolną</t>
  </si>
  <si>
    <t>Zakup materiałów i wyposażenia - finansowanie programów i projektów ze środków funduszy strukturalnych, Funduszu Spójności oraz z funduszy unijnych finansujących Wspólną Politykę Rolną</t>
  </si>
  <si>
    <t>Zakup pomocy naukowych, dydaktycznych i książek -finansowanie programów i projektów ze środków funduszy strukturalnych, Funduszu Spójności oraz z funduszy unijnych finansujących Wspólną Politykę Rolną</t>
  </si>
  <si>
    <t>Zakup usług pozostałych - finansowanie programów i projektów ze środków funduszy strukturalnych, Funduszu Spójności oraz z funduszy unijnych finansujących Wspólną Politykę Rolną</t>
  </si>
  <si>
    <t>Składki na ubezpieczenia społeczne - współfinansowanie innych środków bezzwrotnych</t>
  </si>
  <si>
    <t>Składki na Funusz Pracy - współfinansowanie innych środków bezzwrotnych</t>
  </si>
  <si>
    <t>Wynagrodzenia bezosobowe - współfinansowanie innych środków bezzwrotnych</t>
  </si>
  <si>
    <t>Wydatki inwestycyjne jednostek budżetowych -  współfinansowanie programów i projektów realizowanych ze środków z funduszy strukturalnych, Funduszu Spójności oraz z funduszy unijnych finansujących wspólną Politykę Rolną</t>
  </si>
  <si>
    <t>Wydatki na zakupy inwestycyjne jednostek budżetowych</t>
  </si>
  <si>
    <t xml:space="preserve">Wydatki na zakup i objęcie akcji, wniesienie wkładów do spółek prawa handlowego oraz na uzupełnienie funduszy statutowych banków państwowych i innych instytucji finansowych </t>
  </si>
  <si>
    <t>Dochody własne</t>
  </si>
  <si>
    <t>Dotacje celowe na wykonanie zadań zleconych</t>
  </si>
  <si>
    <t>Dotacje celowe na wykonanie zadań własnych</t>
  </si>
  <si>
    <t>Bieżące</t>
  </si>
  <si>
    <t>Struktura budżetu</t>
  </si>
  <si>
    <t>Majątkowe</t>
  </si>
  <si>
    <t>Dotacja celowa na realizację zadań wspólnych , na podstawie porozumień miedzy jst</t>
  </si>
  <si>
    <t>Nadwyżki z lat ubiegłych</t>
  </si>
  <si>
    <t>Wpłaty z tytułu odpłatnego nabycia prawa własności nieruchomości oraz prawa użytkowania wieczystego nieruchomości</t>
  </si>
  <si>
    <t xml:space="preserve">     B. Udzielonych z budżetu Gminy - 547.718,70</t>
  </si>
  <si>
    <t>Przebudowa sieci wodociągowej ul. 1 - go Maja i Daniewskich w Solcu-Zdroju  i budowa kanalizacji sanitarnej w m. Wełnin                    1999 - 2009</t>
  </si>
  <si>
    <t>Przebudowa dróg gminnych na terenie Gminy Solec Zdrój -      Nr 1564069 Piestrzec - Zarzecze o dł. 379 m Nr 1564071 Piestrzec - Chałupki o dł.1400 m Nr 564016 Ul. Daniewskich o dł. 977 m Nr 1564021 Ul. Poprzeczna o dł. 214 m Nr 1564002 Sułkowice - Piasek Mały o dł. 2484 m       2006 - 2011</t>
  </si>
  <si>
    <t>Budowa  dróg gminnych na terenie Gminy Solec Zdrój -      Ulica bez nazwy(od Partyzantów do ulicy   Daniewskich o dł. 156 m z przejściem pieszym Nr 1564063 Solec - Włosnowice o dł. 2201 m do obsługi terenów inwestycyjnych                    2006 - 2014</t>
  </si>
  <si>
    <t xml:space="preserve">Przebudowa drogi gminnej Nr 1564006 Straznik - Żuków od km 0+000 do km 1+525dł 1525 mb  2008 - 2009 </t>
  </si>
  <si>
    <t>Rozbudowa i przebudowa systemu wodno - kanalizacyjnego Gminy Solec Zdrój i Pacanów 2005 - 2015</t>
  </si>
  <si>
    <t>Budowa wiejskiego ośrodka kultury w m. Włosnowice" 1999-2008</t>
  </si>
  <si>
    <t>Zagospodarowa-nie obszaru przestrzeni publicznej Gminy 2007 - 2011</t>
  </si>
  <si>
    <t>Kompleks mineralnych basenów rekreacyjnych w Solcu Zdroju 2007 - 2011</t>
  </si>
  <si>
    <t xml:space="preserve">Wykonanie planu wydatków majątkowych za 2008 rok  dla Rady Gminy Solec Zdrój                                            </t>
  </si>
  <si>
    <t>Przebudowa drogi gminnej Włosnowice - Solec - Zdrój</t>
  </si>
  <si>
    <t>Przebudowa drogi gminnej Wełnin - Kopanina</t>
  </si>
  <si>
    <t>Przebudowa drogi  gminnej Solec - Zdrój ul. Słoneczna</t>
  </si>
  <si>
    <t xml:space="preserve">Przebudowa drogi gminnej Zagórzany - Chinków </t>
  </si>
  <si>
    <t>Remont drogi dojazdowej do gruntów rolnych</t>
  </si>
  <si>
    <t>Wykonanie nakładki bitumicznej na drodze gminnej Sułkowice - Konary (1000m2)</t>
  </si>
  <si>
    <t>Przebudowa drogi  Zagórzany - Nowa Wieś</t>
  </si>
  <si>
    <t>Informatyzacja Gminy</t>
  </si>
  <si>
    <t>Zmniejszenie nierówności w stopniu upowrzechniania edukacji przedszkolnej - "Bo w przedszkolu jest nas wiele, bo w przeszkolu najweselej"</t>
  </si>
  <si>
    <t>Zakupy inwestycyjne - zakup kserokopiarki</t>
  </si>
  <si>
    <t>Zakup komputera</t>
  </si>
  <si>
    <t>16.</t>
  </si>
  <si>
    <t>17.</t>
  </si>
  <si>
    <t>18.</t>
  </si>
  <si>
    <t>19.</t>
  </si>
  <si>
    <t>20.</t>
  </si>
  <si>
    <t>21.</t>
  </si>
  <si>
    <t>22.</t>
  </si>
  <si>
    <t xml:space="preserve">  55.000 FOGR   
</t>
  </si>
  <si>
    <t xml:space="preserve"> 30.000 FOGR   
</t>
  </si>
  <si>
    <t xml:space="preserve">
730.482 RPO
</t>
  </si>
  <si>
    <t>150000 Gmina Pacanów</t>
  </si>
  <si>
    <t>dotacje i środki pochodzace z innych źródeł</t>
  </si>
  <si>
    <t>środki wymienione w art.. 5 ust. 1 pkt 2 i 3 uofp</t>
  </si>
  <si>
    <t>17.730 Kapitał Ludzki</t>
  </si>
  <si>
    <t>Różnice kursowe</t>
  </si>
  <si>
    <t>Wpływy z innych lokalnych opłat pobieranych przez jst na pods.odrebnych ustaw</t>
  </si>
  <si>
    <t>Pozostałe zadania w zakresie polityki społecznej</t>
  </si>
  <si>
    <t>Dotacje rozwojowe oraz środki na finansowanie Wspólnej Polityki Rolnej -  finansowanie programów i projektów ze środków  funduszy strukturalnych, Funduszu Spójności , Europejskiego Funduszu Rybackiego oraz z funduszy unijnych finansujących wspólną Politykę Rolną</t>
  </si>
  <si>
    <t>Dotacje rozwojowe oraz środki na finansowanie Wspólnej Polityki Rolnej -  współfinansowanie programów i projektów realizowanych ze środków z funduszy strukturalnych, Funduszu Spójności, Europejskiego Funduszu Rybackiego oraz z funduszy unijnych finansujących Wspólną Politykę Rolną</t>
  </si>
  <si>
    <t>Dotacje rozwojowe -  finansowanie programów i projektów ze środków  funduszy strukturalnych, Funduszu Spójności , Europejskiego Funduszu Rybackiego oraz z funduszy unijnych finansujących wspólną Politykę Rolną</t>
  </si>
  <si>
    <t>Dotacje rozwojowe - współfinansowanie programów i projektów realizowanych ze środków z funduszy strukturalnych, Funduszu Spójności, Europejskiego Funduszu Rybackiego oraz z funduszy unijnych finansujących Wspólną Politykę Rolną</t>
  </si>
  <si>
    <t>Umorzenie pożyczki z WFOŚiGW</t>
  </si>
  <si>
    <t>Zakup pomocy naukowych, dydaktycznych i książek- współfinansowanie innych środków bezzwrotnych</t>
  </si>
  <si>
    <t>Świadczenia społeczne - współfinansowanie programów i projektów realizowanych ze środków z funduszy strukturalnych, Funduszu Spójności, Europejskiego Funduszu Rybackiego oraz z funduszy unijnych finansujących Wspólną Politykę Rolną</t>
  </si>
  <si>
    <t>Wydatki osobowe niezaliczone do wynagrodzeń -współfinansowanie programów i projektów realizowanych ze środków z funduszy strukturalnych, Funduszu Spójności, Europejskiego Funduszu Rybackiego oraz z funduszy unijnych finansujących Wspólną Politykę Rolną</t>
  </si>
  <si>
    <t>Wynagrodzenia osobowe pracowników - współfinansowanie programów i projektów realizowanych ze środków z funduszy strukturalnych, Funduszu Spójności, Europejskiego Funduszu Rybackiego oraz z funduszy unijnych finansujących Wspólną Politykę Rolną</t>
  </si>
  <si>
    <t>Składki na ubezpieczenia społeczne - współfinansowanie programów i projektów realizowanych ze środków z funduszy strukturalnych, Funduszu Spójności, Europejskiego Funduszu Rybackiego oraz z funduszy unijnych finansujących Wspólną Politykę Rolną</t>
  </si>
  <si>
    <t>Składki na Funusz Pracy - współfinansowanie programów i projektów realizowanych ze środków z funduszy strukturalnych, Funduszu Spójności, Europejskiego Funduszu Rybackiego oraz z funduszy unijnych finansujących Wspólną Politykę Rolną</t>
  </si>
  <si>
    <t>Zakup pomocy naukowych, dydaktycznych i książek -współfinansowanie programów i projektów realizowanych ze środków z funduszy strukturalnych, Funduszu Spójności, Europejskiego Funduszu Rybackiego oraz z funduszy unijnych finansujących Wspólną Politykę Rolną</t>
  </si>
  <si>
    <t>Zakup materiałów i wyposażenia - współfinansowanie programów i projektów realizowanych ze środków z funduszy strukturalnych, Funduszu Spójności, Europejskiego Funduszu Rybackiego oraz z funduszy unijnych finansujących Wspólną Politykę Rolną</t>
  </si>
  <si>
    <t>Wynagrodzenia bezosobowe -współfinansowanie programów i projektów realizowanych ze środków z funduszy strukturalnych, Funduszu Spójności, Europejskiego Funduszu Rybackiego oraz z funduszy unijnych finansujących Wspólną Politykę Rolną</t>
  </si>
  <si>
    <t>Zakup usług pozostałych - współfinansowanie programów i projektów realizowanych ze środków z funduszy strukturalnych, Funduszu Spójności, Europejskiego Funduszu Rybackiego oraz z funduszy unijnych finansujących Wspólną Politykę Rolną</t>
  </si>
  <si>
    <t>Rozchody budżetu</t>
  </si>
  <si>
    <t>Rozliczenia rozdysponowania rezerwy budżetowej za 2008 rok</t>
  </si>
  <si>
    <t>zakup czapek i ubrań harcerskich</t>
  </si>
  <si>
    <t>Zakup sprzętu muzycznego</t>
  </si>
  <si>
    <t>Wykonanie rolet spreżynowych w oknach Samorządowego Gimnazjum w Solcu-Zdroju pod potrzeby sali komputerowej</t>
  </si>
  <si>
    <t>Opłacenie inspektora nadzoru na drodze Sułkowice - Konary przyjetej do realizacji na sesji Rady Gminy</t>
  </si>
  <si>
    <t>Współfinansowanie budowy chodników na terenie Gminy Solec-Zdrój przyjętej do realizacji na sesji Rady Gminy oraz na malowanie w budynku OSP Świniary</t>
  </si>
  <si>
    <t>Zakup paliwa do samochodów pożrniczych i konsrewację urządzeń</t>
  </si>
  <si>
    <t>Pomoc dla pogorzelców</t>
  </si>
  <si>
    <t>I. Wykonanie budżetu Gminy Solec - Zdrój za IV kwartał 2008 roku</t>
  </si>
  <si>
    <t xml:space="preserve">Wpływy z tytułu pomocy finansowej udzielanej między jednostami samorządu terytorialnego na dofinansowanie własnych zadań bieżących </t>
  </si>
  <si>
    <t xml:space="preserve">     A. Otrzymanych przez Gminę - 3.170.634,39</t>
  </si>
  <si>
    <t>dotacje udzielone z budżetu</t>
  </si>
  <si>
    <t>z tego:</t>
  </si>
  <si>
    <t>wykonanie map sytuacyjno-wysokosciowych  dla m. Wełnin, wykonanie dokumentacji projektowej</t>
  </si>
  <si>
    <t>opracowanie dokumentacji projektowych na budowę i przebudowę dróg gminnych</t>
  </si>
  <si>
    <t>wykonanie projektu  budowlanego</t>
  </si>
  <si>
    <t>Przebudowa i roboty dostosowawcze Ośrodka Zdrowia w Solcu - Zdroju 2007 - 2010</t>
  </si>
  <si>
    <t xml:space="preserve">remont gabinetu stomatologicznego, demontaż i montaż unitu, malowanie pomieszczeń </t>
  </si>
  <si>
    <t>wykonanie dokumentacji projektowej</t>
  </si>
  <si>
    <t>wykonanie projektu  budowlanego i wykonawczego</t>
  </si>
  <si>
    <t xml:space="preserve">wybudowano wiejski ośrodek kultury </t>
  </si>
  <si>
    <t>wykonanie dokumentacji projektowej i kosztorysowej</t>
  </si>
  <si>
    <t>wykonanie studium wykonalności inwestycji, opracowano program funkcyjno - użytkowy, wykonanie ekspertyzy szczegółowej do projektu</t>
  </si>
  <si>
    <t>opracowanie studium wykonalności inwestycji, zakup komputera</t>
  </si>
  <si>
    <t>zakupiono zestaw komputerowy, telewizor, projektor , meble do przedszkola</t>
  </si>
  <si>
    <t>zakupiono kserokopiarkę do Szkoły Podstawowej w Zborowie</t>
  </si>
  <si>
    <t>wykonano przebudowę z kamienia i nawierzchnię z mieszanki asfaltowej na dł. 591 mb</t>
  </si>
  <si>
    <t>profilowanie nawierzchni mieszanką asfaltową o pow. 58 m2, wykonanie warstwy mineralno - asfaltowej na 319 m2, remont cząstkowy nawierzchni</t>
  </si>
  <si>
    <t>przebudowa drogi gminnej o dł 884 mb</t>
  </si>
  <si>
    <t>wykonano chodnik w m. Zborów o pow. 544 m2 i dł. 363 mb, w m. Solec - Zdrój o pow. 352 m2 i dł 235 mb</t>
  </si>
  <si>
    <t>Partycypacja wbudowie chodnika w m. Zborów i Solec - Zdrój</t>
  </si>
  <si>
    <t>wykonano nawierzchnię mineralno - asfaltową na dł. 1819 mb</t>
  </si>
  <si>
    <t>wykonano podbudowe z rumu kamiennego, remont 3 sztuk przepustów, wykonano remont drogi materiałem kamiennym na dł 2200mb  o szer. 3 mb</t>
  </si>
  <si>
    <t>wykonano nakładkę bitumiczną  na dł 201 mb</t>
  </si>
  <si>
    <t>wykonano nawierzchnię mineralno - asfaltową na dł. 324 mb</t>
  </si>
  <si>
    <t>zakupiono zestaw komputerowy, bindownicę</t>
  </si>
  <si>
    <t>Dotacje otrzymane z funduszy celowych na realizację zadań bieżących jst</t>
  </si>
  <si>
    <t xml:space="preserve">               plan                                                         ----------------------------------------------------------                                                                                             wykonanie </t>
  </si>
  <si>
    <t>Wykonanie planowanych dochodów i wydatków budżetowych za  2008 rok dla Rady Gminy Solec Zdrój</t>
  </si>
  <si>
    <t>Wpływy z innych opłat stanowiących dochody jst na pods. Ustaw</t>
  </si>
  <si>
    <t>Opublikowane 2009-04-07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</si>
</sst>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"/>
    <numFmt numFmtId="168" formatCode="000"/>
    <numFmt numFmtId="169" formatCode="00000"/>
    <numFmt numFmtId="170" formatCode="0.000"/>
  </numFmts>
  <fonts count="2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Symbol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i/>
      <sz val="12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7"/>
      <name val="Times New Roman CE"/>
      <family val="1"/>
    </font>
    <font>
      <sz val="7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Arial"/>
      <family val="0"/>
    </font>
    <font>
      <sz val="11"/>
      <name val="Arial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 quotePrefix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0" fontId="1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168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 quotePrefix="1">
      <alignment horizontal="center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 quotePrefix="1">
      <alignment horizontal="center" vertical="center" wrapText="1"/>
    </xf>
    <xf numFmtId="0" fontId="15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11" fillId="0" borderId="10" xfId="0" applyNumberFormat="1" applyFont="1" applyBorder="1" applyAlignment="1" quotePrefix="1">
      <alignment horizontal="right"/>
    </xf>
    <xf numFmtId="3" fontId="11" fillId="0" borderId="6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0" xfId="0" applyFont="1" applyAlignment="1">
      <alignment/>
    </xf>
    <xf numFmtId="0" fontId="0" fillId="0" borderId="8" xfId="0" applyBorder="1" applyAlignment="1">
      <alignment horizontal="center"/>
    </xf>
    <xf numFmtId="0" fontId="20" fillId="0" borderId="8" xfId="0" applyFont="1" applyBorder="1" applyAlignment="1">
      <alignment horizontal="right"/>
    </xf>
    <xf numFmtId="0" fontId="20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top"/>
    </xf>
    <xf numFmtId="4" fontId="21" fillId="0" borderId="1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1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/>
    </xf>
    <xf numFmtId="4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 wrapText="1"/>
    </xf>
    <xf numFmtId="4" fontId="21" fillId="0" borderId="7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 wrapText="1"/>
    </xf>
    <xf numFmtId="4" fontId="21" fillId="0" borderId="6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 quotePrefix="1">
      <alignment vertical="top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4" fontId="22" fillId="0" borderId="1" xfId="0" applyNumberFormat="1" applyFont="1" applyBorder="1" applyAlignment="1">
      <alignment vertical="top"/>
    </xf>
    <xf numFmtId="0" fontId="21" fillId="0" borderId="1" xfId="0" applyFont="1" applyBorder="1" applyAlignment="1" quotePrefix="1">
      <alignment vertical="top" wrapText="1"/>
    </xf>
    <xf numFmtId="0" fontId="21" fillId="0" borderId="1" xfId="0" applyFont="1" applyBorder="1" applyAlignment="1">
      <alignment vertical="top" wrapText="1"/>
    </xf>
    <xf numFmtId="4" fontId="21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4" fontId="21" fillId="0" borderId="1" xfId="0" applyNumberFormat="1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1" fillId="0" borderId="1" xfId="0" applyNumberFormat="1" applyFont="1" applyBorder="1" applyAlignment="1">
      <alignment horizontal="center" vertical="top"/>
    </xf>
    <xf numFmtId="168" fontId="22" fillId="0" borderId="1" xfId="0" applyNumberFormat="1" applyFont="1" applyBorder="1" applyAlignment="1" quotePrefix="1">
      <alignment vertical="top" wrapText="1"/>
    </xf>
    <xf numFmtId="168" fontId="21" fillId="0" borderId="1" xfId="0" applyNumberFormat="1" applyFont="1" applyBorder="1" applyAlignment="1" quotePrefix="1">
      <alignment vertical="top" wrapText="1"/>
    </xf>
    <xf numFmtId="169" fontId="21" fillId="0" borderId="1" xfId="0" applyNumberFormat="1" applyFont="1" applyBorder="1" applyAlignment="1" quotePrefix="1">
      <alignment vertical="top" wrapText="1"/>
    </xf>
    <xf numFmtId="167" fontId="21" fillId="0" borderId="1" xfId="0" applyNumberFormat="1" applyFont="1" applyBorder="1" applyAlignment="1" quotePrefix="1">
      <alignment vertical="top" wrapText="1"/>
    </xf>
    <xf numFmtId="167" fontId="21" fillId="0" borderId="1" xfId="0" applyNumberFormat="1" applyFont="1" applyBorder="1" applyAlignment="1" quotePrefix="1">
      <alignment horizontal="center" vertical="top" wrapText="1"/>
    </xf>
    <xf numFmtId="0" fontId="22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4" fontId="21" fillId="0" borderId="1" xfId="0" applyNumberFormat="1" applyFont="1" applyBorder="1" applyAlignment="1">
      <alignment vertical="top" wrapText="1"/>
    </xf>
    <xf numFmtId="4" fontId="22" fillId="0" borderId="1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6" fillId="0" borderId="1" xfId="0" applyFont="1" applyBorder="1" applyAlignment="1">
      <alignment vertical="top"/>
    </xf>
    <xf numFmtId="0" fontId="21" fillId="0" borderId="0" xfId="0" applyFont="1" applyAlignment="1">
      <alignment horizontal="center" vertical="top"/>
    </xf>
    <xf numFmtId="4" fontId="8" fillId="0" borderId="1" xfId="0" applyNumberFormat="1" applyFont="1" applyBorder="1" applyAlignment="1">
      <alignment horizontal="right"/>
    </xf>
    <xf numFmtId="0" fontId="2" fillId="0" borderId="2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4" fillId="0" borderId="10" xfId="18" applyNumberFormat="1" applyFont="1" applyBorder="1" applyAlignment="1">
      <alignment horizontal="center" vertical="center" wrapText="1"/>
      <protection/>
    </xf>
    <xf numFmtId="3" fontId="24" fillId="0" borderId="7" xfId="18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B19" sqref="B19"/>
    </sheetView>
  </sheetViews>
  <sheetFormatPr defaultColWidth="9.00390625" defaultRowHeight="12.75"/>
  <cols>
    <col min="1" max="1" width="3.875" style="1" customWidth="1"/>
    <col min="2" max="2" width="71.625" style="1" customWidth="1"/>
    <col min="3" max="3" width="8.625" style="1" customWidth="1"/>
    <col min="4" max="4" width="13.75390625" style="1" customWidth="1"/>
    <col min="5" max="5" width="12.75390625" style="1" customWidth="1"/>
    <col min="6" max="6" width="10.375" style="1" customWidth="1"/>
    <col min="7" max="7" width="9.125" style="1" customWidth="1"/>
    <col min="8" max="8" width="8.125" style="1" customWidth="1"/>
    <col min="9" max="16384" width="9.125" style="1" customWidth="1"/>
  </cols>
  <sheetData>
    <row r="1" spans="4:8" ht="15.75">
      <c r="D1" s="1" t="s">
        <v>0</v>
      </c>
      <c r="G1" s="179"/>
      <c r="H1" s="179"/>
    </row>
    <row r="2" spans="4:8" ht="15.75">
      <c r="D2" s="1" t="s">
        <v>247</v>
      </c>
      <c r="G2" s="179"/>
      <c r="H2" s="179"/>
    </row>
    <row r="3" spans="4:8" ht="15.75">
      <c r="D3" s="1" t="s">
        <v>120</v>
      </c>
      <c r="G3" s="179"/>
      <c r="H3" s="179"/>
    </row>
    <row r="4" spans="4:8" ht="15.75">
      <c r="D4" s="1" t="s">
        <v>248</v>
      </c>
      <c r="G4" s="179"/>
      <c r="H4" s="179"/>
    </row>
    <row r="5" spans="1:8" ht="15.75" customHeight="1">
      <c r="A5" s="180" t="s">
        <v>202</v>
      </c>
      <c r="B5" s="180"/>
      <c r="C5" s="180"/>
      <c r="D5" s="180"/>
      <c r="E5" s="180"/>
      <c r="F5" s="180"/>
      <c r="G5" s="180"/>
      <c r="H5" s="180"/>
    </row>
    <row r="6" ht="12" customHeight="1">
      <c r="H6" s="18" t="s">
        <v>5</v>
      </c>
    </row>
    <row r="7" spans="1:8" s="17" customFormat="1" ht="15" customHeight="1">
      <c r="A7" s="181" t="s">
        <v>1</v>
      </c>
      <c r="B7" s="181" t="s">
        <v>2</v>
      </c>
      <c r="C7" s="182" t="s">
        <v>3</v>
      </c>
      <c r="D7" s="182" t="s">
        <v>89</v>
      </c>
      <c r="E7" s="182" t="s">
        <v>90</v>
      </c>
      <c r="F7" s="181" t="s">
        <v>4</v>
      </c>
      <c r="G7" s="181"/>
      <c r="H7" s="181"/>
    </row>
    <row r="8" spans="1:8" s="17" customFormat="1" ht="64.5" customHeight="1">
      <c r="A8" s="181"/>
      <c r="B8" s="181"/>
      <c r="C8" s="182"/>
      <c r="D8" s="182"/>
      <c r="E8" s="182"/>
      <c r="F8" s="40" t="s">
        <v>6</v>
      </c>
      <c r="G8" s="40" t="s">
        <v>42</v>
      </c>
      <c r="H8" s="40" t="s">
        <v>41</v>
      </c>
    </row>
    <row r="9" spans="1:8" s="20" customFormat="1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s="11" customFormat="1" ht="15.75">
      <c r="A10" s="45" t="s">
        <v>31</v>
      </c>
      <c r="B10" s="25" t="s">
        <v>53</v>
      </c>
      <c r="C10" s="50"/>
      <c r="D10" s="23"/>
      <c r="E10" s="23"/>
      <c r="F10" s="23"/>
      <c r="G10" s="23"/>
      <c r="H10" s="23"/>
    </row>
    <row r="11" spans="1:8" s="11" customFormat="1" ht="15.75">
      <c r="A11" s="45"/>
      <c r="B11" s="25" t="s">
        <v>132</v>
      </c>
      <c r="C11" s="59">
        <v>690</v>
      </c>
      <c r="D11" s="23">
        <v>600</v>
      </c>
      <c r="E11" s="23"/>
      <c r="F11" s="23"/>
      <c r="G11" s="23"/>
      <c r="H11" s="23"/>
    </row>
    <row r="12" spans="1:8" s="11" customFormat="1" ht="15.75" customHeight="1">
      <c r="A12" s="41"/>
      <c r="B12" s="7" t="s">
        <v>169</v>
      </c>
      <c r="C12" s="65"/>
      <c r="D12" s="25">
        <f>SUM(D11)</f>
        <v>600</v>
      </c>
      <c r="E12" s="25"/>
      <c r="F12" s="25"/>
      <c r="G12" s="25"/>
      <c r="H12" s="25"/>
    </row>
    <row r="13" spans="1:8" s="21" customFormat="1" ht="15.75">
      <c r="A13" s="23" t="s">
        <v>32</v>
      </c>
      <c r="B13" s="25" t="s">
        <v>55</v>
      </c>
      <c r="C13" s="51"/>
      <c r="D13" s="23"/>
      <c r="E13" s="23"/>
      <c r="F13" s="23"/>
      <c r="G13" s="23"/>
      <c r="H13" s="23"/>
    </row>
    <row r="14" spans="1:8" s="21" customFormat="1" ht="15.75">
      <c r="A14" s="23"/>
      <c r="B14" s="25" t="s">
        <v>121</v>
      </c>
      <c r="C14" s="52">
        <v>750</v>
      </c>
      <c r="D14" s="23">
        <v>2307</v>
      </c>
      <c r="E14" s="23">
        <v>2400</v>
      </c>
      <c r="F14" s="23"/>
      <c r="G14" s="23"/>
      <c r="H14" s="23"/>
    </row>
    <row r="15" spans="1:8" s="11" customFormat="1" ht="15.75" customHeight="1">
      <c r="A15" s="41"/>
      <c r="B15" s="7" t="s">
        <v>170</v>
      </c>
      <c r="C15" s="53"/>
      <c r="D15" s="25">
        <f>SUM(D14)</f>
        <v>2307</v>
      </c>
      <c r="E15" s="25">
        <f>SUM(E14)</f>
        <v>2400</v>
      </c>
      <c r="F15" s="25"/>
      <c r="G15" s="25"/>
      <c r="H15" s="25"/>
    </row>
    <row r="16" spans="1:8" s="11" customFormat="1" ht="15.75" customHeight="1">
      <c r="A16" s="41" t="s">
        <v>33</v>
      </c>
      <c r="B16" s="41" t="s">
        <v>245</v>
      </c>
      <c r="C16" s="53"/>
      <c r="D16" s="25"/>
      <c r="E16" s="25">
        <v>4271</v>
      </c>
      <c r="F16" s="25"/>
      <c r="G16" s="25"/>
      <c r="H16" s="25"/>
    </row>
    <row r="17" spans="1:8" s="11" customFormat="1" ht="15.75" customHeight="1">
      <c r="A17" s="41"/>
      <c r="B17" s="41" t="s">
        <v>199</v>
      </c>
      <c r="C17" s="52">
        <v>2370</v>
      </c>
      <c r="D17" s="25"/>
      <c r="E17" s="25">
        <v>4271</v>
      </c>
      <c r="F17" s="25"/>
      <c r="G17" s="25"/>
      <c r="H17" s="25"/>
    </row>
    <row r="18" spans="1:8" s="11" customFormat="1" ht="15.75">
      <c r="A18" s="25" t="s">
        <v>34</v>
      </c>
      <c r="B18" s="25" t="s">
        <v>56</v>
      </c>
      <c r="C18" s="54"/>
      <c r="D18" s="25"/>
      <c r="E18" s="25"/>
      <c r="F18" s="25"/>
      <c r="G18" s="25"/>
      <c r="H18" s="25"/>
    </row>
    <row r="19" spans="1:8" s="11" customFormat="1" ht="31.5">
      <c r="A19" s="25"/>
      <c r="B19" s="41" t="s">
        <v>155</v>
      </c>
      <c r="C19" s="52">
        <v>2030</v>
      </c>
      <c r="D19" s="25">
        <v>47080</v>
      </c>
      <c r="E19" s="25"/>
      <c r="F19" s="25"/>
      <c r="G19" s="25"/>
      <c r="H19" s="25"/>
    </row>
    <row r="20" spans="1:8" s="11" customFormat="1" ht="31.5">
      <c r="A20" s="25"/>
      <c r="B20" s="25" t="s">
        <v>176</v>
      </c>
      <c r="C20" s="52">
        <v>2700</v>
      </c>
      <c r="D20" s="25">
        <v>20000</v>
      </c>
      <c r="E20" s="25">
        <v>20000</v>
      </c>
      <c r="F20" s="25"/>
      <c r="G20" s="25"/>
      <c r="H20" s="25"/>
    </row>
    <row r="21" spans="1:8" s="11" customFormat="1" ht="46.5" customHeight="1">
      <c r="A21" s="25"/>
      <c r="B21" s="25" t="s">
        <v>122</v>
      </c>
      <c r="C21" s="52">
        <v>6291</v>
      </c>
      <c r="D21" s="25">
        <v>359449</v>
      </c>
      <c r="E21" s="25">
        <v>578312</v>
      </c>
      <c r="F21" s="25"/>
      <c r="G21" s="25"/>
      <c r="H21" s="25"/>
    </row>
    <row r="22" spans="1:8" s="11" customFormat="1" ht="15.75" customHeight="1">
      <c r="A22" s="41"/>
      <c r="B22" s="7" t="s">
        <v>171</v>
      </c>
      <c r="C22" s="53"/>
      <c r="D22" s="25">
        <f>SUM(D19:D21)</f>
        <v>426529</v>
      </c>
      <c r="E22" s="25">
        <f>SUM(E19:E21)</f>
        <v>598312</v>
      </c>
      <c r="F22" s="25"/>
      <c r="G22" s="25"/>
      <c r="H22" s="25"/>
    </row>
    <row r="23" spans="1:8" s="11" customFormat="1" ht="15.75">
      <c r="A23" s="41" t="s">
        <v>35</v>
      </c>
      <c r="B23" s="41" t="s">
        <v>123</v>
      </c>
      <c r="C23" s="60"/>
      <c r="D23" s="25"/>
      <c r="E23" s="25"/>
      <c r="F23" s="25"/>
      <c r="G23" s="25"/>
      <c r="H23" s="25"/>
    </row>
    <row r="24" spans="1:8" s="11" customFormat="1" ht="15.75">
      <c r="A24" s="41"/>
      <c r="B24" s="41" t="s">
        <v>124</v>
      </c>
      <c r="C24" s="52">
        <v>470</v>
      </c>
      <c r="D24" s="25">
        <v>18318</v>
      </c>
      <c r="E24" s="25">
        <v>5561</v>
      </c>
      <c r="F24" s="25"/>
      <c r="G24" s="25"/>
      <c r="H24" s="25"/>
    </row>
    <row r="25" spans="1:8" s="11" customFormat="1" ht="15.75">
      <c r="A25" s="41"/>
      <c r="B25" s="41" t="s">
        <v>132</v>
      </c>
      <c r="C25" s="52">
        <v>690</v>
      </c>
      <c r="D25" s="25">
        <v>26</v>
      </c>
      <c r="E25" s="25"/>
      <c r="F25" s="25"/>
      <c r="G25" s="25"/>
      <c r="H25" s="25"/>
    </row>
    <row r="26" spans="1:8" s="11" customFormat="1" ht="15.75">
      <c r="A26" s="41"/>
      <c r="B26" s="41" t="s">
        <v>121</v>
      </c>
      <c r="C26" s="52">
        <v>750</v>
      </c>
      <c r="D26" s="25">
        <v>52277</v>
      </c>
      <c r="E26" s="25">
        <v>56734</v>
      </c>
      <c r="F26" s="25"/>
      <c r="G26" s="25"/>
      <c r="H26" s="25"/>
    </row>
    <row r="27" spans="1:8" s="11" customFormat="1" ht="23.25" customHeight="1">
      <c r="A27" s="41"/>
      <c r="B27" s="41" t="s">
        <v>125</v>
      </c>
      <c r="C27" s="52">
        <v>770</v>
      </c>
      <c r="D27" s="25">
        <v>1513</v>
      </c>
      <c r="E27" s="25">
        <v>364388</v>
      </c>
      <c r="F27" s="25"/>
      <c r="G27" s="25"/>
      <c r="H27" s="25"/>
    </row>
    <row r="28" spans="1:8" s="11" customFormat="1" ht="15.75">
      <c r="A28" s="41"/>
      <c r="B28" s="41" t="s">
        <v>126</v>
      </c>
      <c r="C28" s="52">
        <v>920</v>
      </c>
      <c r="D28" s="25">
        <v>55</v>
      </c>
      <c r="E28" s="25"/>
      <c r="F28" s="25"/>
      <c r="G28" s="25"/>
      <c r="H28" s="25"/>
    </row>
    <row r="29" spans="1:8" s="11" customFormat="1" ht="15.75">
      <c r="A29" s="41"/>
      <c r="B29" s="41" t="s">
        <v>127</v>
      </c>
      <c r="C29" s="52">
        <v>970</v>
      </c>
      <c r="D29" s="25">
        <v>2433</v>
      </c>
      <c r="E29" s="25"/>
      <c r="F29" s="25"/>
      <c r="G29" s="25"/>
      <c r="H29" s="25"/>
    </row>
    <row r="30" spans="1:9" s="11" customFormat="1" ht="31.5" customHeight="1">
      <c r="A30" s="41"/>
      <c r="B30" s="7" t="s">
        <v>129</v>
      </c>
      <c r="C30" s="52"/>
      <c r="D30" s="25">
        <f>SUM(D24:D29)</f>
        <v>74622</v>
      </c>
      <c r="E30" s="25">
        <f>SUM(E24:E29)</f>
        <v>426683</v>
      </c>
      <c r="F30" s="25"/>
      <c r="G30" s="25"/>
      <c r="H30" s="25"/>
      <c r="I30" s="46"/>
    </row>
    <row r="31" spans="1:8" s="11" customFormat="1" ht="15.75">
      <c r="A31" s="41" t="s">
        <v>36</v>
      </c>
      <c r="B31" s="41" t="s">
        <v>134</v>
      </c>
      <c r="C31" s="60"/>
      <c r="D31" s="25"/>
      <c r="E31" s="25"/>
      <c r="F31" s="25"/>
      <c r="G31" s="25"/>
      <c r="H31" s="25"/>
    </row>
    <row r="32" spans="1:8" s="11" customFormat="1" ht="44.25" customHeight="1">
      <c r="A32" s="41"/>
      <c r="B32" s="41" t="s">
        <v>128</v>
      </c>
      <c r="C32" s="52">
        <v>2020</v>
      </c>
      <c r="D32" s="25">
        <v>500</v>
      </c>
      <c r="E32" s="25">
        <v>1000</v>
      </c>
      <c r="F32" s="25"/>
      <c r="G32" s="25"/>
      <c r="H32" s="25">
        <v>1000</v>
      </c>
    </row>
    <row r="33" spans="1:8" s="11" customFormat="1" ht="15.75">
      <c r="A33" s="41"/>
      <c r="B33" s="7" t="s">
        <v>130</v>
      </c>
      <c r="C33" s="60"/>
      <c r="D33" s="25">
        <f>SUM(D32)</f>
        <v>500</v>
      </c>
      <c r="E33" s="25">
        <f>SUM(E32)</f>
        <v>1000</v>
      </c>
      <c r="F33" s="25"/>
      <c r="G33" s="25"/>
      <c r="H33" s="25">
        <f>SUM(H32)</f>
        <v>1000</v>
      </c>
    </row>
    <row r="34" spans="1:8" s="11" customFormat="1" ht="15.75">
      <c r="A34" s="41" t="s">
        <v>91</v>
      </c>
      <c r="B34" s="41" t="s">
        <v>133</v>
      </c>
      <c r="C34" s="60"/>
      <c r="D34" s="25"/>
      <c r="E34" s="25"/>
      <c r="F34" s="25"/>
      <c r="G34" s="25"/>
      <c r="H34" s="25"/>
    </row>
    <row r="35" spans="1:8" s="11" customFormat="1" ht="15.75">
      <c r="A35" s="41"/>
      <c r="B35" s="41" t="s">
        <v>132</v>
      </c>
      <c r="C35" s="52">
        <v>690</v>
      </c>
      <c r="D35" s="25">
        <v>18</v>
      </c>
      <c r="E35" s="25">
        <v>0</v>
      </c>
      <c r="F35" s="25"/>
      <c r="G35" s="25"/>
      <c r="H35" s="25"/>
    </row>
    <row r="36" spans="1:8" s="11" customFormat="1" ht="15.75">
      <c r="A36" s="41"/>
      <c r="B36" s="41" t="s">
        <v>126</v>
      </c>
      <c r="C36" s="52">
        <v>920</v>
      </c>
      <c r="D36" s="25">
        <v>8872</v>
      </c>
      <c r="E36" s="25">
        <v>5000</v>
      </c>
      <c r="F36" s="25"/>
      <c r="G36" s="25"/>
      <c r="H36" s="25"/>
    </row>
    <row r="37" spans="1:8" s="11" customFormat="1" ht="15.75">
      <c r="A37" s="41"/>
      <c r="B37" s="41" t="s">
        <v>127</v>
      </c>
      <c r="C37" s="52">
        <v>970</v>
      </c>
      <c r="D37" s="25">
        <v>19800</v>
      </c>
      <c r="E37" s="25">
        <v>4000</v>
      </c>
      <c r="F37" s="25"/>
      <c r="G37" s="25"/>
      <c r="H37" s="25"/>
    </row>
    <row r="38" spans="1:8" s="11" customFormat="1" ht="52.5" customHeight="1">
      <c r="A38" s="41"/>
      <c r="B38" s="41" t="s">
        <v>131</v>
      </c>
      <c r="C38" s="52">
        <v>2010</v>
      </c>
      <c r="D38" s="25">
        <v>37050</v>
      </c>
      <c r="E38" s="25">
        <v>37830</v>
      </c>
      <c r="F38" s="25">
        <v>37830</v>
      </c>
      <c r="G38" s="25"/>
      <c r="H38" s="25"/>
    </row>
    <row r="39" spans="1:8" s="11" customFormat="1" ht="17.25" customHeight="1">
      <c r="A39" s="41"/>
      <c r="B39" s="41" t="s">
        <v>111</v>
      </c>
      <c r="C39" s="52"/>
      <c r="D39" s="25">
        <f>SUM(D35:D38)</f>
        <v>65740</v>
      </c>
      <c r="E39" s="25">
        <f>SUM(E35:E38)</f>
        <v>46830</v>
      </c>
      <c r="F39" s="25">
        <f>SUM(F38)</f>
        <v>37830</v>
      </c>
      <c r="G39" s="25"/>
      <c r="H39" s="25"/>
    </row>
    <row r="40" spans="1:8" s="11" customFormat="1" ht="34.5" customHeight="1">
      <c r="A40" s="41" t="s">
        <v>140</v>
      </c>
      <c r="B40" s="41" t="s">
        <v>135</v>
      </c>
      <c r="C40" s="52"/>
      <c r="D40" s="25"/>
      <c r="E40" s="25"/>
      <c r="F40" s="25"/>
      <c r="G40" s="25"/>
      <c r="H40" s="25"/>
    </row>
    <row r="41" spans="1:8" s="11" customFormat="1" ht="48" customHeight="1">
      <c r="A41" s="41"/>
      <c r="B41" s="41" t="s">
        <v>131</v>
      </c>
      <c r="C41" s="52">
        <v>2010</v>
      </c>
      <c r="D41" s="25">
        <v>19231</v>
      </c>
      <c r="E41" s="25">
        <v>838</v>
      </c>
      <c r="F41" s="25">
        <v>838</v>
      </c>
      <c r="G41" s="25"/>
      <c r="H41" s="25"/>
    </row>
    <row r="42" spans="1:8" s="11" customFormat="1" ht="17.25" customHeight="1">
      <c r="A42" s="41"/>
      <c r="B42" s="41" t="s">
        <v>160</v>
      </c>
      <c r="C42" s="52"/>
      <c r="D42" s="25">
        <f>SUM(D41)</f>
        <v>19231</v>
      </c>
      <c r="E42" s="25">
        <f>SUM(E41)</f>
        <v>838</v>
      </c>
      <c r="F42" s="25">
        <f>SUM(F41)</f>
        <v>838</v>
      </c>
      <c r="G42" s="25"/>
      <c r="H42" s="25"/>
    </row>
    <row r="43" spans="1:8" s="11" customFormat="1" ht="46.5" customHeight="1">
      <c r="A43" s="25" t="s">
        <v>148</v>
      </c>
      <c r="B43" s="25" t="s">
        <v>228</v>
      </c>
      <c r="C43" s="51"/>
      <c r="D43" s="25"/>
      <c r="E43" s="25"/>
      <c r="F43" s="25"/>
      <c r="G43" s="25"/>
      <c r="H43" s="25"/>
    </row>
    <row r="44" spans="1:8" s="11" customFormat="1" ht="20.25" customHeight="1">
      <c r="A44" s="25"/>
      <c r="B44" s="25" t="s">
        <v>180</v>
      </c>
      <c r="C44" s="52">
        <v>10</v>
      </c>
      <c r="D44" s="25">
        <v>327361</v>
      </c>
      <c r="E44" s="25">
        <v>459003</v>
      </c>
      <c r="F44" s="25"/>
      <c r="G44" s="25"/>
      <c r="H44" s="25"/>
    </row>
    <row r="45" spans="1:8" s="11" customFormat="1" ht="12.75" customHeight="1">
      <c r="A45" s="25"/>
      <c r="B45" s="25" t="s">
        <v>137</v>
      </c>
      <c r="C45" s="52">
        <v>310</v>
      </c>
      <c r="D45" s="25">
        <v>587412</v>
      </c>
      <c r="E45" s="25">
        <v>534738</v>
      </c>
      <c r="F45" s="25"/>
      <c r="G45" s="25"/>
      <c r="H45" s="25"/>
    </row>
    <row r="46" spans="1:8" s="11" customFormat="1" ht="19.5" customHeight="1">
      <c r="A46" s="25"/>
      <c r="B46" s="25" t="s">
        <v>138</v>
      </c>
      <c r="C46" s="52">
        <v>320</v>
      </c>
      <c r="D46" s="25">
        <v>405000</v>
      </c>
      <c r="E46" s="25">
        <v>354500</v>
      </c>
      <c r="F46" s="25"/>
      <c r="G46" s="25"/>
      <c r="H46" s="25"/>
    </row>
    <row r="47" spans="1:8" s="11" customFormat="1" ht="12.75" customHeight="1">
      <c r="A47" s="25"/>
      <c r="B47" s="25" t="s">
        <v>139</v>
      </c>
      <c r="C47" s="52">
        <v>330</v>
      </c>
      <c r="D47" s="25">
        <v>5000</v>
      </c>
      <c r="E47" s="25">
        <v>8058</v>
      </c>
      <c r="F47" s="25"/>
      <c r="G47" s="25"/>
      <c r="H47" s="25"/>
    </row>
    <row r="48" spans="1:8" s="11" customFormat="1" ht="12.75" customHeight="1">
      <c r="A48" s="25"/>
      <c r="B48" s="25" t="s">
        <v>141</v>
      </c>
      <c r="C48" s="52">
        <v>340</v>
      </c>
      <c r="D48" s="25">
        <v>35000</v>
      </c>
      <c r="E48" s="25">
        <v>35000</v>
      </c>
      <c r="F48" s="25"/>
      <c r="G48" s="25"/>
      <c r="H48" s="25"/>
    </row>
    <row r="49" spans="1:8" s="11" customFormat="1" ht="30" customHeight="1">
      <c r="A49" s="25"/>
      <c r="B49" s="25" t="s">
        <v>136</v>
      </c>
      <c r="C49" s="52">
        <v>350</v>
      </c>
      <c r="D49" s="25">
        <v>4000</v>
      </c>
      <c r="E49" s="25">
        <v>5000</v>
      </c>
      <c r="F49" s="25"/>
      <c r="G49" s="25"/>
      <c r="H49" s="25"/>
    </row>
    <row r="50" spans="1:8" s="11" customFormat="1" ht="22.5" customHeight="1">
      <c r="A50" s="25"/>
      <c r="B50" s="25" t="s">
        <v>142</v>
      </c>
      <c r="C50" s="52">
        <v>360</v>
      </c>
      <c r="D50" s="25">
        <v>16000</v>
      </c>
      <c r="E50" s="25">
        <v>16000</v>
      </c>
      <c r="F50" s="25"/>
      <c r="G50" s="25"/>
      <c r="H50" s="25"/>
    </row>
    <row r="51" spans="1:8" s="11" customFormat="1" ht="22.5" customHeight="1">
      <c r="A51" s="25"/>
      <c r="B51" s="25" t="s">
        <v>143</v>
      </c>
      <c r="C51" s="52">
        <v>370</v>
      </c>
      <c r="D51" s="25">
        <v>10</v>
      </c>
      <c r="E51" s="25">
        <v>10</v>
      </c>
      <c r="F51" s="25"/>
      <c r="G51" s="25"/>
      <c r="H51" s="25"/>
    </row>
    <row r="52" spans="1:8" s="11" customFormat="1" ht="24.75" customHeight="1">
      <c r="A52" s="25"/>
      <c r="B52" s="25" t="s">
        <v>145</v>
      </c>
      <c r="C52" s="52">
        <v>410</v>
      </c>
      <c r="D52" s="25">
        <v>53000</v>
      </c>
      <c r="E52" s="25">
        <v>53000</v>
      </c>
      <c r="F52" s="25"/>
      <c r="G52" s="25"/>
      <c r="H52" s="25"/>
    </row>
    <row r="53" spans="1:8" s="11" customFormat="1" ht="21.75" customHeight="1">
      <c r="A53" s="25"/>
      <c r="B53" s="25" t="s">
        <v>144</v>
      </c>
      <c r="C53" s="52">
        <v>430</v>
      </c>
      <c r="D53" s="25">
        <v>4500</v>
      </c>
      <c r="E53" s="25">
        <v>4500</v>
      </c>
      <c r="F53" s="25"/>
      <c r="G53" s="25"/>
      <c r="H53" s="25"/>
    </row>
    <row r="54" spans="1:8" s="11" customFormat="1" ht="18.75" customHeight="1">
      <c r="A54" s="25"/>
      <c r="B54" s="25" t="s">
        <v>146</v>
      </c>
      <c r="C54" s="52">
        <v>440</v>
      </c>
      <c r="D54" s="25">
        <v>120000</v>
      </c>
      <c r="E54" s="25">
        <v>127000</v>
      </c>
      <c r="F54" s="25"/>
      <c r="G54" s="25"/>
      <c r="H54" s="25"/>
    </row>
    <row r="55" spans="1:8" s="11" customFormat="1" ht="18.75" customHeight="1">
      <c r="A55" s="25"/>
      <c r="B55" s="25" t="s">
        <v>181</v>
      </c>
      <c r="C55" s="52">
        <v>460</v>
      </c>
      <c r="D55" s="25">
        <v>5000</v>
      </c>
      <c r="E55" s="25">
        <v>5000</v>
      </c>
      <c r="F55" s="25"/>
      <c r="G55" s="25"/>
      <c r="H55" s="25"/>
    </row>
    <row r="56" spans="1:8" s="11" customFormat="1" ht="17.25" customHeight="1">
      <c r="A56" s="25"/>
      <c r="B56" s="25" t="s">
        <v>179</v>
      </c>
      <c r="C56" s="52">
        <v>480</v>
      </c>
      <c r="D56" s="25">
        <v>70264</v>
      </c>
      <c r="E56" s="25">
        <v>70264</v>
      </c>
      <c r="F56" s="25"/>
      <c r="G56" s="25"/>
      <c r="H56" s="25"/>
    </row>
    <row r="57" spans="1:8" s="11" customFormat="1" ht="19.5" customHeight="1">
      <c r="A57" s="25"/>
      <c r="B57" s="25" t="s">
        <v>147</v>
      </c>
      <c r="C57" s="52">
        <v>500</v>
      </c>
      <c r="D57" s="25">
        <v>28000</v>
      </c>
      <c r="E57" s="25">
        <v>30000</v>
      </c>
      <c r="F57" s="25"/>
      <c r="G57" s="25"/>
      <c r="H57" s="25"/>
    </row>
    <row r="58" spans="1:8" s="11" customFormat="1" ht="19.5" customHeight="1">
      <c r="A58" s="25"/>
      <c r="B58" s="25" t="s">
        <v>178</v>
      </c>
      <c r="C58" s="52"/>
      <c r="D58" s="25">
        <f>SUM(D44:D57)</f>
        <v>1660547</v>
      </c>
      <c r="E58" s="25">
        <f>SUM(E44:E57)</f>
        <v>1702073</v>
      </c>
      <c r="F58" s="25"/>
      <c r="G58" s="25"/>
      <c r="H58" s="25"/>
    </row>
    <row r="59" spans="1:8" s="11" customFormat="1" ht="15.75">
      <c r="A59" s="41" t="s">
        <v>151</v>
      </c>
      <c r="B59" s="41" t="s">
        <v>149</v>
      </c>
      <c r="C59" s="53"/>
      <c r="D59" s="25"/>
      <c r="E59" s="25"/>
      <c r="F59" s="25"/>
      <c r="G59" s="25"/>
      <c r="H59" s="25"/>
    </row>
    <row r="60" spans="1:8" s="11" customFormat="1" ht="15.75">
      <c r="A60" s="7"/>
      <c r="B60" s="41" t="s">
        <v>150</v>
      </c>
      <c r="C60" s="52">
        <v>2920</v>
      </c>
      <c r="D60" s="25">
        <v>3851988</v>
      </c>
      <c r="E60" s="25">
        <v>4097428</v>
      </c>
      <c r="F60" s="25"/>
      <c r="G60" s="25"/>
      <c r="H60" s="25"/>
    </row>
    <row r="61" spans="1:8" s="11" customFormat="1" ht="15.75">
      <c r="A61" s="7"/>
      <c r="B61" s="41" t="s">
        <v>161</v>
      </c>
      <c r="C61" s="52"/>
      <c r="D61" s="25">
        <f>SUM(D60)</f>
        <v>3851988</v>
      </c>
      <c r="E61" s="25">
        <f>SUM(E60)</f>
        <v>4097428</v>
      </c>
      <c r="F61" s="25"/>
      <c r="G61" s="25"/>
      <c r="H61" s="25"/>
    </row>
    <row r="62" spans="1:8" s="11" customFormat="1" ht="15.75">
      <c r="A62" s="7" t="s">
        <v>154</v>
      </c>
      <c r="B62" s="41" t="s">
        <v>152</v>
      </c>
      <c r="C62" s="52">
        <v>801</v>
      </c>
      <c r="D62" s="25"/>
      <c r="E62" s="25"/>
      <c r="F62" s="25"/>
      <c r="G62" s="25"/>
      <c r="H62" s="25"/>
    </row>
    <row r="63" spans="1:8" s="11" customFormat="1" ht="15.75">
      <c r="A63" s="7"/>
      <c r="B63" s="41" t="s">
        <v>153</v>
      </c>
      <c r="C63" s="52">
        <v>830</v>
      </c>
      <c r="D63" s="25">
        <v>14000</v>
      </c>
      <c r="E63" s="25">
        <v>44000</v>
      </c>
      <c r="F63" s="25"/>
      <c r="G63" s="25"/>
      <c r="H63" s="25"/>
    </row>
    <row r="64" spans="1:8" s="11" customFormat="1" ht="31.5">
      <c r="A64" s="7"/>
      <c r="B64" s="41" t="s">
        <v>131</v>
      </c>
      <c r="C64" s="52">
        <v>2010</v>
      </c>
      <c r="D64" s="25">
        <v>2608</v>
      </c>
      <c r="E64" s="25"/>
      <c r="F64" s="25"/>
      <c r="G64" s="25"/>
      <c r="H64" s="25"/>
    </row>
    <row r="65" spans="1:8" s="11" customFormat="1" ht="31.5">
      <c r="A65" s="7"/>
      <c r="B65" s="41" t="s">
        <v>155</v>
      </c>
      <c r="C65" s="52">
        <v>2030</v>
      </c>
      <c r="D65" s="25">
        <v>14503</v>
      </c>
      <c r="E65" s="25"/>
      <c r="F65" s="25"/>
      <c r="G65" s="25"/>
      <c r="H65" s="25"/>
    </row>
    <row r="66" spans="1:8" s="11" customFormat="1" ht="31.5">
      <c r="A66" s="7"/>
      <c r="B66" s="41" t="s">
        <v>205</v>
      </c>
      <c r="C66" s="52">
        <v>2033</v>
      </c>
      <c r="D66" s="25"/>
      <c r="E66" s="25">
        <v>1630</v>
      </c>
      <c r="F66" s="25"/>
      <c r="G66" s="25"/>
      <c r="H66" s="25"/>
    </row>
    <row r="67" spans="1:8" s="11" customFormat="1" ht="31.5">
      <c r="A67" s="7"/>
      <c r="B67" s="25" t="s">
        <v>176</v>
      </c>
      <c r="C67" s="52">
        <v>2700</v>
      </c>
      <c r="D67" s="25">
        <v>7000</v>
      </c>
      <c r="E67" s="25"/>
      <c r="F67" s="25"/>
      <c r="G67" s="25"/>
      <c r="H67" s="25"/>
    </row>
    <row r="68" spans="1:8" s="11" customFormat="1" ht="15.75">
      <c r="A68" s="7"/>
      <c r="B68" s="41" t="s">
        <v>162</v>
      </c>
      <c r="C68" s="52"/>
      <c r="D68" s="25">
        <f>SUM(D63:D67)</f>
        <v>38111</v>
      </c>
      <c r="E68" s="25">
        <f>SUM(E63:E67)</f>
        <v>45630</v>
      </c>
      <c r="F68" s="25"/>
      <c r="G68" s="25"/>
      <c r="H68" s="25"/>
    </row>
    <row r="69" spans="1:8" s="11" customFormat="1" ht="15.75">
      <c r="A69" s="7" t="s">
        <v>156</v>
      </c>
      <c r="B69" s="41" t="s">
        <v>88</v>
      </c>
      <c r="C69" s="52"/>
      <c r="D69" s="25"/>
      <c r="E69" s="25"/>
      <c r="F69" s="25"/>
      <c r="G69" s="25"/>
      <c r="H69" s="25"/>
    </row>
    <row r="70" spans="1:8" s="11" customFormat="1" ht="31.5">
      <c r="A70" s="7"/>
      <c r="B70" s="41" t="s">
        <v>131</v>
      </c>
      <c r="C70" s="52">
        <v>2010</v>
      </c>
      <c r="D70" s="25">
        <v>795788</v>
      </c>
      <c r="E70" s="25">
        <v>489313</v>
      </c>
      <c r="F70" s="25">
        <v>489313</v>
      </c>
      <c r="G70" s="25"/>
      <c r="H70" s="25"/>
    </row>
    <row r="71" spans="1:8" s="11" customFormat="1" ht="31.5">
      <c r="A71" s="7"/>
      <c r="B71" s="41" t="s">
        <v>155</v>
      </c>
      <c r="C71" s="52">
        <v>2030</v>
      </c>
      <c r="D71" s="25">
        <v>34669</v>
      </c>
      <c r="E71" s="25"/>
      <c r="F71" s="25"/>
      <c r="G71" s="25"/>
      <c r="H71" s="25"/>
    </row>
    <row r="72" spans="1:8" s="11" customFormat="1" ht="15.75">
      <c r="A72" s="178" t="s">
        <v>87</v>
      </c>
      <c r="B72" s="178"/>
      <c r="C72" s="178"/>
      <c r="D72" s="25">
        <f>SUM(D70:D71)</f>
        <v>830457</v>
      </c>
      <c r="E72" s="25">
        <f>SUM(E70:E71)</f>
        <v>489313</v>
      </c>
      <c r="F72" s="25">
        <f>SUM(F70)</f>
        <v>489313</v>
      </c>
      <c r="G72" s="25"/>
      <c r="H72" s="25"/>
    </row>
    <row r="73" spans="1:8" s="11" customFormat="1" ht="15.75">
      <c r="A73" s="7" t="s">
        <v>158</v>
      </c>
      <c r="B73" s="41" t="s">
        <v>157</v>
      </c>
      <c r="C73" s="52"/>
      <c r="D73" s="25"/>
      <c r="E73" s="25"/>
      <c r="F73" s="25"/>
      <c r="G73" s="25"/>
      <c r="H73" s="25"/>
    </row>
    <row r="74" spans="1:8" s="11" customFormat="1" ht="15.75">
      <c r="A74" s="7"/>
      <c r="B74" s="41" t="s">
        <v>153</v>
      </c>
      <c r="C74" s="52">
        <v>830</v>
      </c>
      <c r="D74" s="25">
        <v>12794</v>
      </c>
      <c r="E74" s="49">
        <v>0</v>
      </c>
      <c r="F74" s="25"/>
      <c r="G74" s="25"/>
      <c r="H74" s="25"/>
    </row>
    <row r="75" spans="1:8" s="11" customFormat="1" ht="31.5">
      <c r="A75" s="7"/>
      <c r="B75" s="41" t="s">
        <v>155</v>
      </c>
      <c r="C75" s="52">
        <v>2030</v>
      </c>
      <c r="D75" s="25">
        <v>513</v>
      </c>
      <c r="E75" s="49">
        <v>0</v>
      </c>
      <c r="F75" s="25"/>
      <c r="G75" s="25"/>
      <c r="H75" s="25"/>
    </row>
    <row r="76" spans="1:8" s="11" customFormat="1" ht="15.75">
      <c r="A76" s="178" t="s">
        <v>119</v>
      </c>
      <c r="B76" s="178"/>
      <c r="C76" s="178"/>
      <c r="D76" s="49">
        <f>SUM(D74:D75)</f>
        <v>13307</v>
      </c>
      <c r="E76" s="49">
        <f>SUM(E74:E75)</f>
        <v>0</v>
      </c>
      <c r="F76" s="7"/>
      <c r="G76" s="7"/>
      <c r="H76" s="7"/>
    </row>
    <row r="77" spans="1:8" s="11" customFormat="1" ht="15.75">
      <c r="A77" s="7">
        <v>14</v>
      </c>
      <c r="B77" s="41" t="s">
        <v>159</v>
      </c>
      <c r="C77" s="7"/>
      <c r="D77" s="25"/>
      <c r="E77" s="25"/>
      <c r="F77" s="25"/>
      <c r="G77" s="25"/>
      <c r="H77" s="25"/>
    </row>
    <row r="78" spans="1:8" s="11" customFormat="1" ht="31.5">
      <c r="A78" s="7"/>
      <c r="B78" s="41" t="s">
        <v>131</v>
      </c>
      <c r="C78" s="24">
        <v>2010</v>
      </c>
      <c r="D78" s="25">
        <v>72031</v>
      </c>
      <c r="E78" s="25">
        <v>11418</v>
      </c>
      <c r="F78" s="25">
        <v>11418</v>
      </c>
      <c r="G78" s="25"/>
      <c r="H78" s="25"/>
    </row>
    <row r="79" spans="1:8" s="11" customFormat="1" ht="31.5">
      <c r="A79" s="7"/>
      <c r="B79" s="25" t="s">
        <v>122</v>
      </c>
      <c r="C79" s="24">
        <v>6291</v>
      </c>
      <c r="D79" s="25">
        <v>280782</v>
      </c>
      <c r="E79" s="49">
        <v>693790</v>
      </c>
      <c r="F79" s="25"/>
      <c r="G79" s="25"/>
      <c r="H79" s="25"/>
    </row>
    <row r="80" spans="1:8" s="11" customFormat="1" ht="47.25">
      <c r="A80" s="7"/>
      <c r="B80" s="41" t="s">
        <v>177</v>
      </c>
      <c r="C80" s="24">
        <v>6310</v>
      </c>
      <c r="D80" s="25">
        <v>30000</v>
      </c>
      <c r="E80" s="25">
        <v>6718</v>
      </c>
      <c r="F80" s="25">
        <v>6718</v>
      </c>
      <c r="G80" s="25"/>
      <c r="H80" s="25"/>
    </row>
    <row r="81" spans="1:8" s="11" customFormat="1" ht="15.75">
      <c r="A81" s="7"/>
      <c r="B81" s="7" t="s">
        <v>163</v>
      </c>
      <c r="C81" s="7"/>
      <c r="D81" s="49">
        <f>SUM(D78:D80)</f>
        <v>382813</v>
      </c>
      <c r="E81" s="49">
        <f>SUM(E78:E80)</f>
        <v>711926</v>
      </c>
      <c r="F81" s="49">
        <f>SUM(F78:F80)</f>
        <v>18136</v>
      </c>
      <c r="G81" s="7"/>
      <c r="H81" s="7"/>
    </row>
    <row r="82" spans="1:8" ht="15.75">
      <c r="A82" s="176" t="s">
        <v>57</v>
      </c>
      <c r="B82" s="177"/>
      <c r="C82" s="177"/>
      <c r="D82" s="48">
        <f>SUM(D12+D15+D22+D30+D33+D39+D42+D58+D61+D68+D72+D76+D81)</f>
        <v>7366752</v>
      </c>
      <c r="E82" s="26">
        <f>SUM(E12+E15+E17+E22+E30+E33+E39+E42+E58+E61+E68+E72+E76+E81)</f>
        <v>8126704</v>
      </c>
      <c r="F82" s="27">
        <f>SUM(F39+F42+F72+F81)</f>
        <v>546117</v>
      </c>
      <c r="G82" s="27"/>
      <c r="H82" s="27">
        <f>SUM(H33)</f>
        <v>1000</v>
      </c>
    </row>
    <row r="84" spans="5:8" ht="15.75">
      <c r="E84" s="4"/>
      <c r="H84" s="4"/>
    </row>
    <row r="85" ht="15.75">
      <c r="H85" s="4"/>
    </row>
  </sheetData>
  <mergeCells count="14">
    <mergeCell ref="A7:A8"/>
    <mergeCell ref="B7:B8"/>
    <mergeCell ref="C7:C8"/>
    <mergeCell ref="D7:D8"/>
    <mergeCell ref="A82:C82"/>
    <mergeCell ref="A76:C76"/>
    <mergeCell ref="G1:H1"/>
    <mergeCell ref="G2:H2"/>
    <mergeCell ref="G3:H3"/>
    <mergeCell ref="G4:H4"/>
    <mergeCell ref="A5:H5"/>
    <mergeCell ref="A72:C72"/>
    <mergeCell ref="F7:H7"/>
    <mergeCell ref="E7:E8"/>
  </mergeCells>
  <printOptions/>
  <pageMargins left="0.19" right="0.34" top="0.41" bottom="0.46" header="0.41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zoomScale="75" zoomScaleNormal="75" workbookViewId="0" topLeftCell="A1">
      <selection activeCell="I60" sqref="I60"/>
    </sheetView>
  </sheetViews>
  <sheetFormatPr defaultColWidth="9.00390625" defaultRowHeight="12.75"/>
  <cols>
    <col min="1" max="1" width="4.375" style="1" customWidth="1"/>
    <col min="2" max="2" width="36.75390625" style="1" customWidth="1"/>
    <col min="3" max="3" width="6.375" style="1" customWidth="1"/>
    <col min="4" max="4" width="7.625" style="1" customWidth="1"/>
    <col min="5" max="5" width="13.00390625" style="1" customWidth="1"/>
    <col min="6" max="6" width="12.125" style="1" customWidth="1"/>
    <col min="7" max="7" width="12.00390625" style="1" customWidth="1"/>
    <col min="8" max="8" width="11.00390625" style="1" customWidth="1"/>
    <col min="9" max="9" width="10.375" style="1" customWidth="1"/>
    <col min="10" max="10" width="9.25390625" style="1" customWidth="1"/>
    <col min="11" max="11" width="12.625" style="1" customWidth="1"/>
    <col min="12" max="16384" width="9.125" style="1" customWidth="1"/>
  </cols>
  <sheetData>
    <row r="1" ht="15.75">
      <c r="H1" s="1" t="s">
        <v>8</v>
      </c>
    </row>
    <row r="2" spans="5:9" ht="15.75">
      <c r="E2" s="36"/>
      <c r="H2" s="1" t="s">
        <v>7</v>
      </c>
      <c r="I2" s="1" t="s">
        <v>249</v>
      </c>
    </row>
    <row r="3" spans="4:8" ht="15.75">
      <c r="D3" s="2"/>
      <c r="E3" s="2"/>
      <c r="F3" s="2"/>
      <c r="G3" s="2"/>
      <c r="H3" s="1" t="s">
        <v>120</v>
      </c>
    </row>
    <row r="4" ht="15.75">
      <c r="H4" s="1" t="s">
        <v>248</v>
      </c>
    </row>
    <row r="6" spans="1:11" ht="15.75" customHeight="1">
      <c r="A6" s="183" t="s">
        <v>201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ht="15.75">
      <c r="K7" s="3" t="s">
        <v>5</v>
      </c>
    </row>
    <row r="8" spans="1:11" s="29" customFormat="1" ht="15.75">
      <c r="A8" s="184" t="s">
        <v>1</v>
      </c>
      <c r="B8" s="184" t="s">
        <v>9</v>
      </c>
      <c r="C8" s="185" t="s">
        <v>10</v>
      </c>
      <c r="D8" s="185"/>
      <c r="E8" s="185" t="s">
        <v>13</v>
      </c>
      <c r="F8" s="185"/>
      <c r="G8" s="185"/>
      <c r="H8" s="185"/>
      <c r="I8" s="185"/>
      <c r="J8" s="185"/>
      <c r="K8" s="185"/>
    </row>
    <row r="9" spans="1:11" s="29" customFormat="1" ht="16.5" customHeight="1">
      <c r="A9" s="184"/>
      <c r="B9" s="184"/>
      <c r="C9" s="185" t="s">
        <v>11</v>
      </c>
      <c r="D9" s="185" t="s">
        <v>12</v>
      </c>
      <c r="E9" s="184" t="s">
        <v>14</v>
      </c>
      <c r="F9" s="185" t="s">
        <v>15</v>
      </c>
      <c r="G9" s="185"/>
      <c r="H9" s="185"/>
      <c r="I9" s="185"/>
      <c r="J9" s="185"/>
      <c r="K9" s="184" t="s">
        <v>22</v>
      </c>
    </row>
    <row r="10" spans="1:11" s="30" customFormat="1" ht="15" customHeight="1">
      <c r="A10" s="184"/>
      <c r="B10" s="184"/>
      <c r="C10" s="185"/>
      <c r="D10" s="185"/>
      <c r="E10" s="184"/>
      <c r="F10" s="184" t="s">
        <v>16</v>
      </c>
      <c r="G10" s="184" t="s">
        <v>17</v>
      </c>
      <c r="H10" s="184"/>
      <c r="I10" s="184"/>
      <c r="J10" s="184"/>
      <c r="K10" s="184"/>
    </row>
    <row r="11" spans="1:11" s="30" customFormat="1" ht="63">
      <c r="A11" s="184"/>
      <c r="B11" s="184"/>
      <c r="C11" s="185"/>
      <c r="D11" s="185"/>
      <c r="E11" s="184"/>
      <c r="F11" s="184"/>
      <c r="G11" s="8" t="s">
        <v>18</v>
      </c>
      <c r="H11" s="8" t="s">
        <v>19</v>
      </c>
      <c r="I11" s="8" t="s">
        <v>20</v>
      </c>
      <c r="J11" s="8" t="s">
        <v>21</v>
      </c>
      <c r="K11" s="184"/>
    </row>
    <row r="12" spans="1:11" s="20" customFormat="1" ht="15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</row>
    <row r="13" spans="1:11" ht="16.5" customHeight="1">
      <c r="A13" s="8" t="s">
        <v>23</v>
      </c>
      <c r="B13" s="26" t="s">
        <v>24</v>
      </c>
      <c r="C13" s="5"/>
      <c r="D13" s="5"/>
      <c r="E13" s="44">
        <f>SUM(E17+E20+E24+E26+E30+E36+E39+E42+E45+E48+E56+E59+E65+E69+E74+E78+E81)</f>
        <v>7445052</v>
      </c>
      <c r="F13" s="64">
        <f>SUM(F17+F20+F24+F26+F30+F36+F39+F42+F45+F48+F56+F59+F65+F69+F74+F78+F81)</f>
        <v>5671086</v>
      </c>
      <c r="G13" s="44">
        <f>SUM(G17+G20+G24+G26+G30+G36+G39+G42+G45+G48+G56+G59+G65+G69+G74+G78+G81)</f>
        <v>3524254</v>
      </c>
      <c r="H13" s="44">
        <f>SUM(H78+H81)</f>
        <v>149390</v>
      </c>
      <c r="I13" s="44">
        <f>SUM(I45)</f>
        <v>91187</v>
      </c>
      <c r="J13" s="44"/>
      <c r="K13" s="44">
        <f>SUM(K17+K20+K24+K27+K30+K36+K39+K45+K56+K59+K65+K69+K74+K78+K81)</f>
        <v>1773966</v>
      </c>
    </row>
    <row r="14" spans="1:11" ht="15.75">
      <c r="A14" s="8"/>
      <c r="B14" s="26" t="s">
        <v>61</v>
      </c>
      <c r="C14" s="31" t="s">
        <v>58</v>
      </c>
      <c r="D14" s="7"/>
      <c r="E14" s="32"/>
      <c r="F14" s="32"/>
      <c r="G14" s="32"/>
      <c r="H14" s="32"/>
      <c r="I14" s="32"/>
      <c r="J14" s="32"/>
      <c r="K14" s="32"/>
    </row>
    <row r="15" spans="1:11" ht="15.75">
      <c r="A15" s="8"/>
      <c r="B15" s="55" t="s">
        <v>59</v>
      </c>
      <c r="C15" s="7"/>
      <c r="D15" s="31" t="s">
        <v>60</v>
      </c>
      <c r="E15" s="32">
        <v>7000</v>
      </c>
      <c r="F15" s="32">
        <v>7000</v>
      </c>
      <c r="G15" s="32"/>
      <c r="H15" s="32"/>
      <c r="I15" s="32"/>
      <c r="J15" s="32"/>
      <c r="K15" s="32"/>
    </row>
    <row r="16" spans="1:11" ht="15.75">
      <c r="A16" s="8"/>
      <c r="B16" s="55" t="s">
        <v>92</v>
      </c>
      <c r="C16" s="7"/>
      <c r="D16" s="31" t="s">
        <v>211</v>
      </c>
      <c r="E16" s="32">
        <v>4500</v>
      </c>
      <c r="F16" s="32">
        <v>4500</v>
      </c>
      <c r="G16" s="32"/>
      <c r="H16" s="32"/>
      <c r="I16" s="32"/>
      <c r="J16" s="32"/>
      <c r="K16" s="32"/>
    </row>
    <row r="17" spans="1:11" ht="15.75">
      <c r="A17" s="8"/>
      <c r="B17" s="28" t="s">
        <v>54</v>
      </c>
      <c r="C17" s="7"/>
      <c r="D17" s="31"/>
      <c r="E17" s="32">
        <f>SUM(E15:E16)</f>
        <v>11500</v>
      </c>
      <c r="F17" s="32">
        <f>SUM(F15:F16)</f>
        <v>11500</v>
      </c>
      <c r="G17" s="32"/>
      <c r="H17" s="32"/>
      <c r="I17" s="32"/>
      <c r="J17" s="32"/>
      <c r="K17" s="32"/>
    </row>
    <row r="18" spans="1:11" ht="31.5">
      <c r="A18" s="8"/>
      <c r="B18" s="47" t="s">
        <v>93</v>
      </c>
      <c r="C18" s="7">
        <v>400</v>
      </c>
      <c r="D18" s="31"/>
      <c r="E18" s="32"/>
      <c r="F18" s="32"/>
      <c r="G18" s="32"/>
      <c r="H18" s="32"/>
      <c r="I18" s="32"/>
      <c r="J18" s="32"/>
      <c r="K18" s="32"/>
    </row>
    <row r="19" spans="1:11" ht="15.75">
      <c r="A19" s="8"/>
      <c r="B19" s="28" t="s">
        <v>94</v>
      </c>
      <c r="C19" s="7"/>
      <c r="D19" s="31">
        <v>40002</v>
      </c>
      <c r="E19" s="32"/>
      <c r="F19" s="32"/>
      <c r="G19" s="32"/>
      <c r="H19" s="32"/>
      <c r="I19" s="32"/>
      <c r="J19" s="32"/>
      <c r="K19" s="32"/>
    </row>
    <row r="20" spans="1:11" ht="15.75">
      <c r="A20" s="8"/>
      <c r="B20" s="28" t="s">
        <v>95</v>
      </c>
      <c r="C20" s="7"/>
      <c r="D20" s="31"/>
      <c r="E20" s="32">
        <f>SUM(E19)</f>
        <v>0</v>
      </c>
      <c r="F20" s="32"/>
      <c r="G20" s="32"/>
      <c r="H20" s="32"/>
      <c r="I20" s="32"/>
      <c r="J20" s="32"/>
      <c r="K20" s="32"/>
    </row>
    <row r="21" spans="1:11" ht="15.75">
      <c r="A21" s="8"/>
      <c r="B21" s="47" t="s">
        <v>96</v>
      </c>
      <c r="C21" s="7">
        <v>600</v>
      </c>
      <c r="D21" s="31"/>
      <c r="E21" s="32"/>
      <c r="F21" s="32"/>
      <c r="G21" s="32"/>
      <c r="H21" s="32"/>
      <c r="I21" s="32"/>
      <c r="J21" s="32"/>
      <c r="K21" s="32"/>
    </row>
    <row r="22" spans="1:11" ht="15.75">
      <c r="A22" s="8"/>
      <c r="B22" s="63" t="s">
        <v>97</v>
      </c>
      <c r="C22" s="7"/>
      <c r="D22" s="31">
        <v>60016</v>
      </c>
      <c r="E22" s="32">
        <v>848794</v>
      </c>
      <c r="F22" s="32">
        <v>70000</v>
      </c>
      <c r="G22" s="32"/>
      <c r="H22" s="32"/>
      <c r="I22" s="32"/>
      <c r="J22" s="32"/>
      <c r="K22" s="32">
        <v>778794</v>
      </c>
    </row>
    <row r="23" spans="1:11" ht="31.5">
      <c r="A23" s="8"/>
      <c r="B23" s="55" t="s">
        <v>98</v>
      </c>
      <c r="C23" s="7"/>
      <c r="D23" s="31">
        <v>60078</v>
      </c>
      <c r="E23" s="32"/>
      <c r="F23" s="32"/>
      <c r="G23" s="32"/>
      <c r="H23" s="32"/>
      <c r="I23" s="32"/>
      <c r="J23" s="32"/>
      <c r="K23" s="32"/>
    </row>
    <row r="24" spans="1:11" ht="15.75">
      <c r="A24" s="8"/>
      <c r="B24" s="28" t="s">
        <v>99</v>
      </c>
      <c r="C24" s="7"/>
      <c r="D24" s="31"/>
      <c r="E24" s="32">
        <f>SUM(E22:E23)</f>
        <v>848794</v>
      </c>
      <c r="F24" s="32">
        <f>SUM(F22:F23)</f>
        <v>70000</v>
      </c>
      <c r="G24" s="32"/>
      <c r="H24" s="32"/>
      <c r="I24" s="32"/>
      <c r="J24" s="32"/>
      <c r="K24" s="32">
        <f>SUM(K22:K23)</f>
        <v>778794</v>
      </c>
    </row>
    <row r="25" spans="1:11" ht="15.75">
      <c r="A25" s="8"/>
      <c r="B25" s="47" t="s">
        <v>100</v>
      </c>
      <c r="C25" s="7">
        <v>700</v>
      </c>
      <c r="D25" s="31"/>
      <c r="E25" s="32"/>
      <c r="F25" s="32"/>
      <c r="G25" s="32"/>
      <c r="H25" s="32"/>
      <c r="I25" s="32"/>
      <c r="J25" s="32"/>
      <c r="K25" s="32"/>
    </row>
    <row r="26" spans="1:11" ht="31.5">
      <c r="A26" s="8"/>
      <c r="B26" s="63" t="s">
        <v>101</v>
      </c>
      <c r="C26" s="7"/>
      <c r="D26" s="31">
        <v>70005</v>
      </c>
      <c r="E26" s="32">
        <v>65860</v>
      </c>
      <c r="F26" s="32">
        <v>65860</v>
      </c>
      <c r="G26" s="32">
        <v>7494</v>
      </c>
      <c r="H26" s="32"/>
      <c r="I26" s="32"/>
      <c r="J26" s="32"/>
      <c r="K26" s="32"/>
    </row>
    <row r="27" spans="1:11" ht="21" customHeight="1">
      <c r="A27" s="8"/>
      <c r="B27" s="47" t="s">
        <v>102</v>
      </c>
      <c r="C27" s="7"/>
      <c r="D27" s="31"/>
      <c r="E27" s="32">
        <f>SUM(E26)</f>
        <v>65860</v>
      </c>
      <c r="F27" s="32">
        <f>SUM(F26)</f>
        <v>65860</v>
      </c>
      <c r="G27" s="32">
        <f>SUM(G26)</f>
        <v>7494</v>
      </c>
      <c r="H27" s="32"/>
      <c r="I27" s="32"/>
      <c r="J27" s="32"/>
      <c r="K27" s="32"/>
    </row>
    <row r="28" spans="1:11" ht="15.75">
      <c r="A28" s="8"/>
      <c r="B28" s="47" t="s">
        <v>103</v>
      </c>
      <c r="C28" s="7">
        <v>710</v>
      </c>
      <c r="D28" s="31"/>
      <c r="E28" s="32"/>
      <c r="F28" s="32"/>
      <c r="G28" s="32"/>
      <c r="H28" s="32"/>
      <c r="I28" s="32"/>
      <c r="J28" s="32"/>
      <c r="K28" s="32"/>
    </row>
    <row r="29" spans="1:11" ht="31.5">
      <c r="A29" s="8"/>
      <c r="B29" s="63" t="s">
        <v>106</v>
      </c>
      <c r="C29" s="7"/>
      <c r="D29" s="31">
        <v>71004</v>
      </c>
      <c r="E29" s="32">
        <v>50000</v>
      </c>
      <c r="F29" s="32">
        <v>50000</v>
      </c>
      <c r="G29" s="32"/>
      <c r="H29" s="32"/>
      <c r="I29" s="32"/>
      <c r="J29" s="32"/>
      <c r="K29" s="32"/>
    </row>
    <row r="30" spans="1:11" ht="15.75">
      <c r="A30" s="8"/>
      <c r="B30" s="47" t="s">
        <v>105</v>
      </c>
      <c r="C30" s="7"/>
      <c r="D30" s="31"/>
      <c r="E30" s="32">
        <f>SUM(E29:E29)</f>
        <v>50000</v>
      </c>
      <c r="F30" s="32">
        <f>SUM(F29)</f>
        <v>50000</v>
      </c>
      <c r="G30" s="32"/>
      <c r="H30" s="32"/>
      <c r="I30" s="32"/>
      <c r="J30" s="32"/>
      <c r="K30" s="32"/>
    </row>
    <row r="31" spans="1:11" ht="15.75">
      <c r="A31" s="8"/>
      <c r="B31" s="47" t="s">
        <v>107</v>
      </c>
      <c r="C31" s="7">
        <v>750</v>
      </c>
      <c r="D31" s="31"/>
      <c r="E31" s="32"/>
      <c r="F31" s="32"/>
      <c r="G31" s="32"/>
      <c r="H31" s="32"/>
      <c r="I31" s="32"/>
      <c r="J31" s="32"/>
      <c r="K31" s="32"/>
    </row>
    <row r="32" spans="1:11" ht="15.75">
      <c r="A32" s="8"/>
      <c r="B32" s="47" t="s">
        <v>182</v>
      </c>
      <c r="C32" s="7"/>
      <c r="D32" s="31">
        <v>75011</v>
      </c>
      <c r="E32" s="32">
        <v>83598</v>
      </c>
      <c r="F32" s="32">
        <v>83598</v>
      </c>
      <c r="G32" s="32">
        <v>75598</v>
      </c>
      <c r="H32" s="32"/>
      <c r="I32" s="32"/>
      <c r="J32" s="32"/>
      <c r="K32" s="32"/>
    </row>
    <row r="33" spans="1:11" ht="15.75">
      <c r="A33" s="8"/>
      <c r="B33" s="63" t="s">
        <v>108</v>
      </c>
      <c r="C33" s="7"/>
      <c r="D33" s="31">
        <v>75022</v>
      </c>
      <c r="E33" s="32">
        <v>69640</v>
      </c>
      <c r="F33" s="32">
        <v>69640</v>
      </c>
      <c r="G33" s="32"/>
      <c r="H33" s="32"/>
      <c r="I33" s="32"/>
      <c r="J33" s="32"/>
      <c r="K33" s="32"/>
    </row>
    <row r="34" spans="1:11" ht="15.75">
      <c r="A34" s="8"/>
      <c r="B34" s="63" t="s">
        <v>109</v>
      </c>
      <c r="C34" s="7"/>
      <c r="D34" s="31">
        <v>75023</v>
      </c>
      <c r="E34" s="32">
        <v>1246000</v>
      </c>
      <c r="F34" s="32">
        <v>1246000</v>
      </c>
      <c r="G34" s="32">
        <v>887178</v>
      </c>
      <c r="H34" s="32"/>
      <c r="I34" s="32"/>
      <c r="J34" s="32"/>
      <c r="K34" s="32"/>
    </row>
    <row r="35" spans="1:11" ht="15.75">
      <c r="A35" s="8"/>
      <c r="B35" s="63" t="s">
        <v>92</v>
      </c>
      <c r="C35" s="7"/>
      <c r="D35" s="31">
        <v>75095</v>
      </c>
      <c r="E35" s="32">
        <v>224897</v>
      </c>
      <c r="F35" s="32">
        <v>224897</v>
      </c>
      <c r="G35" s="32"/>
      <c r="H35" s="32"/>
      <c r="I35" s="32"/>
      <c r="J35" s="32"/>
      <c r="K35" s="32"/>
    </row>
    <row r="36" spans="1:11" ht="15.75">
      <c r="A36" s="8"/>
      <c r="B36" s="47" t="s">
        <v>111</v>
      </c>
      <c r="C36" s="7"/>
      <c r="D36" s="31"/>
      <c r="E36" s="32">
        <f>SUM(E32:E35)</f>
        <v>1624135</v>
      </c>
      <c r="F36" s="32">
        <f>SUM(F32:F35)</f>
        <v>1624135</v>
      </c>
      <c r="G36" s="32">
        <f>SUM(G32:G35)</f>
        <v>962776</v>
      </c>
      <c r="H36" s="32"/>
      <c r="I36" s="32"/>
      <c r="J36" s="32"/>
      <c r="K36" s="32"/>
    </row>
    <row r="37" spans="1:11" ht="31.5">
      <c r="A37" s="8"/>
      <c r="B37" s="26" t="s">
        <v>184</v>
      </c>
      <c r="C37" s="7">
        <v>754</v>
      </c>
      <c r="D37" s="7"/>
      <c r="E37" s="32"/>
      <c r="F37" s="32"/>
      <c r="G37" s="32"/>
      <c r="H37" s="32"/>
      <c r="I37" s="32"/>
      <c r="J37" s="32"/>
      <c r="K37" s="32"/>
    </row>
    <row r="38" spans="1:11" ht="15.75">
      <c r="A38" s="8"/>
      <c r="B38" s="55" t="s">
        <v>62</v>
      </c>
      <c r="C38" s="7"/>
      <c r="D38" s="7">
        <v>75412</v>
      </c>
      <c r="E38" s="32">
        <v>53912</v>
      </c>
      <c r="F38" s="32">
        <v>53912</v>
      </c>
      <c r="G38" s="32">
        <v>17769</v>
      </c>
      <c r="H38" s="32"/>
      <c r="I38" s="32"/>
      <c r="J38" s="32"/>
      <c r="K38" s="32"/>
    </row>
    <row r="39" spans="1:11" ht="15.75">
      <c r="A39" s="8"/>
      <c r="B39" s="28" t="s">
        <v>63</v>
      </c>
      <c r="C39" s="7"/>
      <c r="D39" s="31"/>
      <c r="E39" s="32">
        <f>SUM(E38)</f>
        <v>53912</v>
      </c>
      <c r="F39" s="32">
        <f>SUM(F38)</f>
        <v>53912</v>
      </c>
      <c r="G39" s="32">
        <f>SUM(G38)</f>
        <v>17769</v>
      </c>
      <c r="H39" s="32"/>
      <c r="I39" s="32"/>
      <c r="J39" s="32"/>
      <c r="K39" s="32"/>
    </row>
    <row r="40" spans="1:11" ht="63">
      <c r="A40" s="8"/>
      <c r="B40" s="25" t="s">
        <v>206</v>
      </c>
      <c r="C40" s="7">
        <v>756</v>
      </c>
      <c r="D40" s="31"/>
      <c r="E40" s="32"/>
      <c r="F40" s="32"/>
      <c r="G40" s="32"/>
      <c r="H40" s="32"/>
      <c r="I40" s="32"/>
      <c r="J40" s="32"/>
      <c r="K40" s="32"/>
    </row>
    <row r="41" spans="1:11" ht="47.25">
      <c r="A41" s="8"/>
      <c r="B41" s="63" t="s">
        <v>110</v>
      </c>
      <c r="C41" s="7"/>
      <c r="D41" s="31">
        <v>75647</v>
      </c>
      <c r="E41" s="32">
        <v>77250</v>
      </c>
      <c r="F41" s="32">
        <v>77250</v>
      </c>
      <c r="G41" s="32">
        <v>43370</v>
      </c>
      <c r="H41" s="32"/>
      <c r="I41" s="32"/>
      <c r="J41" s="32"/>
      <c r="K41" s="32"/>
    </row>
    <row r="42" spans="1:11" ht="15.75">
      <c r="A42" s="8"/>
      <c r="B42" s="63" t="s">
        <v>207</v>
      </c>
      <c r="C42" s="7"/>
      <c r="D42" s="31"/>
      <c r="E42" s="32">
        <f>SUM(E41)</f>
        <v>77250</v>
      </c>
      <c r="F42" s="32">
        <f>SUM(F41)</f>
        <v>77250</v>
      </c>
      <c r="G42" s="32">
        <f>SUM(G41)</f>
        <v>43370</v>
      </c>
      <c r="H42" s="32"/>
      <c r="I42" s="32"/>
      <c r="J42" s="32"/>
      <c r="K42" s="32"/>
    </row>
    <row r="43" spans="1:11" ht="15.75">
      <c r="A43" s="8"/>
      <c r="B43" s="28" t="s">
        <v>185</v>
      </c>
      <c r="C43" s="7">
        <v>757</v>
      </c>
      <c r="D43" s="31"/>
      <c r="E43" s="32"/>
      <c r="F43" s="32"/>
      <c r="G43" s="32"/>
      <c r="H43" s="32"/>
      <c r="I43" s="32"/>
      <c r="J43" s="32"/>
      <c r="K43" s="32"/>
    </row>
    <row r="44" spans="1:11" ht="47.25">
      <c r="A44" s="8"/>
      <c r="B44" s="28" t="s">
        <v>174</v>
      </c>
      <c r="C44" s="7"/>
      <c r="D44" s="31">
        <v>75702</v>
      </c>
      <c r="E44" s="32">
        <v>91187</v>
      </c>
      <c r="F44" s="32">
        <v>91187</v>
      </c>
      <c r="G44" s="32"/>
      <c r="H44" s="32"/>
      <c r="I44" s="32">
        <v>91187</v>
      </c>
      <c r="J44" s="32"/>
      <c r="K44" s="32"/>
    </row>
    <row r="45" spans="1:11" ht="15.75">
      <c r="A45" s="8"/>
      <c r="B45" s="28" t="s">
        <v>175</v>
      </c>
      <c r="C45" s="7"/>
      <c r="D45" s="31"/>
      <c r="E45" s="32">
        <f>SUM(E44)</f>
        <v>91187</v>
      </c>
      <c r="F45" s="32">
        <f>SUM(F44)</f>
        <v>91187</v>
      </c>
      <c r="G45" s="32"/>
      <c r="H45" s="32"/>
      <c r="I45" s="32">
        <f>SUM(I44)</f>
        <v>91187</v>
      </c>
      <c r="J45" s="32"/>
      <c r="K45" s="32"/>
    </row>
    <row r="46" spans="1:11" ht="15.75">
      <c r="A46" s="8"/>
      <c r="B46" s="28" t="s">
        <v>188</v>
      </c>
      <c r="C46" s="7">
        <v>758</v>
      </c>
      <c r="D46" s="31"/>
      <c r="E46" s="32"/>
      <c r="F46" s="32"/>
      <c r="G46" s="32"/>
      <c r="H46" s="32"/>
      <c r="I46" s="32"/>
      <c r="J46" s="32"/>
      <c r="K46" s="32"/>
    </row>
    <row r="47" spans="1:11" ht="15.75">
      <c r="A47" s="8"/>
      <c r="B47" s="28" t="s">
        <v>189</v>
      </c>
      <c r="C47" s="7"/>
      <c r="D47" s="31">
        <v>75818</v>
      </c>
      <c r="E47" s="32">
        <v>50000</v>
      </c>
      <c r="F47" s="32">
        <v>50000</v>
      </c>
      <c r="G47" s="32"/>
      <c r="H47" s="32"/>
      <c r="I47" s="32"/>
      <c r="J47" s="32"/>
      <c r="K47" s="32"/>
    </row>
    <row r="48" spans="1:11" ht="15.75">
      <c r="A48" s="8"/>
      <c r="B48" s="28" t="s">
        <v>161</v>
      </c>
      <c r="C48" s="7"/>
      <c r="D48" s="31"/>
      <c r="E48" s="32">
        <f>SUM(E47)</f>
        <v>50000</v>
      </c>
      <c r="F48" s="32">
        <f>SUM(F47)</f>
        <v>50000</v>
      </c>
      <c r="G48" s="32"/>
      <c r="H48" s="32"/>
      <c r="I48" s="32"/>
      <c r="J48" s="32"/>
      <c r="K48" s="32"/>
    </row>
    <row r="49" spans="1:17" ht="15.75">
      <c r="A49" s="8"/>
      <c r="B49" s="26" t="s">
        <v>191</v>
      </c>
      <c r="C49" s="7">
        <v>801</v>
      </c>
      <c r="D49" s="7"/>
      <c r="E49" s="32"/>
      <c r="F49" s="32"/>
      <c r="G49" s="32"/>
      <c r="H49" s="32"/>
      <c r="I49" s="32"/>
      <c r="J49" s="32"/>
      <c r="K49" s="32"/>
      <c r="O49" s="37"/>
      <c r="P49" s="38"/>
      <c r="Q49" s="38"/>
    </row>
    <row r="50" spans="1:17" ht="15.75">
      <c r="A50" s="8"/>
      <c r="B50" s="55" t="s">
        <v>69</v>
      </c>
      <c r="C50" s="7"/>
      <c r="D50" s="7">
        <v>80101</v>
      </c>
      <c r="E50" s="32">
        <v>1808480</v>
      </c>
      <c r="F50" s="32">
        <v>1808480</v>
      </c>
      <c r="G50" s="32">
        <v>1460800</v>
      </c>
      <c r="H50" s="32"/>
      <c r="I50" s="32"/>
      <c r="J50" s="32"/>
      <c r="K50" s="32"/>
      <c r="O50" s="39"/>
      <c r="P50" s="38"/>
      <c r="Q50" s="38"/>
    </row>
    <row r="51" spans="1:17" ht="15.75">
      <c r="A51" s="8"/>
      <c r="B51" s="55" t="s">
        <v>86</v>
      </c>
      <c r="C51" s="7"/>
      <c r="D51" s="7">
        <v>80104</v>
      </c>
      <c r="E51" s="32">
        <v>279040</v>
      </c>
      <c r="F51" s="32">
        <v>279040</v>
      </c>
      <c r="G51" s="32">
        <v>211550</v>
      </c>
      <c r="H51" s="32"/>
      <c r="I51" s="32"/>
      <c r="J51" s="32"/>
      <c r="K51" s="32"/>
      <c r="O51" s="39"/>
      <c r="P51" s="38"/>
      <c r="Q51" s="38"/>
    </row>
    <row r="52" spans="1:17" ht="15.75">
      <c r="A52" s="8"/>
      <c r="B52" s="55" t="s">
        <v>70</v>
      </c>
      <c r="C52" s="7"/>
      <c r="D52" s="7">
        <v>80110</v>
      </c>
      <c r="E52" s="32">
        <v>697952</v>
      </c>
      <c r="F52" s="32">
        <v>697952</v>
      </c>
      <c r="G52" s="32">
        <v>560900</v>
      </c>
      <c r="H52" s="32"/>
      <c r="I52" s="32"/>
      <c r="J52" s="32"/>
      <c r="K52" s="32"/>
      <c r="O52" s="39"/>
      <c r="P52" s="38"/>
      <c r="Q52" s="38"/>
    </row>
    <row r="53" spans="1:17" ht="15.75">
      <c r="A53" s="8"/>
      <c r="B53" s="55" t="s">
        <v>71</v>
      </c>
      <c r="C53" s="7"/>
      <c r="D53" s="7">
        <v>80113</v>
      </c>
      <c r="E53" s="32">
        <v>136385</v>
      </c>
      <c r="F53" s="32">
        <v>136385</v>
      </c>
      <c r="G53" s="32">
        <v>66350</v>
      </c>
      <c r="H53" s="32"/>
      <c r="I53" s="32"/>
      <c r="J53" s="32"/>
      <c r="K53" s="32"/>
      <c r="O53" s="39"/>
      <c r="P53" s="38"/>
      <c r="Q53" s="38"/>
    </row>
    <row r="54" spans="1:17" ht="15.75">
      <c r="A54" s="8"/>
      <c r="B54" s="55" t="s">
        <v>92</v>
      </c>
      <c r="C54" s="7"/>
      <c r="D54" s="7">
        <v>80195</v>
      </c>
      <c r="E54" s="32">
        <v>14364</v>
      </c>
      <c r="F54" s="32">
        <v>14364</v>
      </c>
      <c r="G54" s="32"/>
      <c r="H54" s="32"/>
      <c r="I54" s="32"/>
      <c r="J54" s="32"/>
      <c r="K54" s="32"/>
      <c r="O54" s="39"/>
      <c r="P54" s="38"/>
      <c r="Q54" s="38"/>
    </row>
    <row r="55" spans="1:17" ht="31.5">
      <c r="A55" s="8"/>
      <c r="B55" s="55" t="s">
        <v>72</v>
      </c>
      <c r="C55" s="7"/>
      <c r="D55" s="7">
        <v>80114</v>
      </c>
      <c r="E55" s="32">
        <v>105220</v>
      </c>
      <c r="F55" s="32">
        <v>105220</v>
      </c>
      <c r="G55" s="32">
        <v>91150</v>
      </c>
      <c r="H55" s="32"/>
      <c r="I55" s="32"/>
      <c r="J55" s="32"/>
      <c r="K55" s="32"/>
      <c r="O55" s="39"/>
      <c r="P55" s="38"/>
      <c r="Q55" s="38"/>
    </row>
    <row r="56" spans="1:17" ht="15.75">
      <c r="A56" s="8"/>
      <c r="B56" s="28" t="s">
        <v>74</v>
      </c>
      <c r="C56" s="7"/>
      <c r="D56" s="7"/>
      <c r="E56" s="32">
        <f>SUM(E50:E55)</f>
        <v>3041441</v>
      </c>
      <c r="F56" s="32">
        <f>SUM(F50:F55)</f>
        <v>3041441</v>
      </c>
      <c r="G56" s="32">
        <f>SUM(G50:G55)</f>
        <v>2390750</v>
      </c>
      <c r="H56" s="32"/>
      <c r="I56" s="32"/>
      <c r="J56" s="32"/>
      <c r="K56" s="32"/>
      <c r="O56" s="39"/>
      <c r="P56" s="38"/>
      <c r="Q56" s="38"/>
    </row>
    <row r="57" spans="1:17" ht="15.75">
      <c r="A57" s="8"/>
      <c r="B57" s="5" t="s">
        <v>192</v>
      </c>
      <c r="C57" s="42">
        <v>851</v>
      </c>
      <c r="D57" s="42"/>
      <c r="E57" s="32"/>
      <c r="F57" s="32"/>
      <c r="G57" s="32"/>
      <c r="H57" s="32"/>
      <c r="I57" s="32"/>
      <c r="J57" s="32"/>
      <c r="K57" s="32"/>
      <c r="O57" s="39"/>
      <c r="P57" s="38"/>
      <c r="Q57" s="38"/>
    </row>
    <row r="58" spans="1:17" ht="15.75">
      <c r="A58" s="8"/>
      <c r="B58" s="66" t="s">
        <v>77</v>
      </c>
      <c r="C58" s="42"/>
      <c r="D58" s="42">
        <v>85154</v>
      </c>
      <c r="E58" s="32">
        <v>80888</v>
      </c>
      <c r="F58" s="32">
        <v>60888</v>
      </c>
      <c r="G58" s="32">
        <v>12206</v>
      </c>
      <c r="H58" s="32"/>
      <c r="I58" s="32"/>
      <c r="J58" s="32"/>
      <c r="K58" s="32">
        <v>20000</v>
      </c>
      <c r="O58" s="39"/>
      <c r="P58" s="38"/>
      <c r="Q58" s="38"/>
    </row>
    <row r="59" spans="1:11" ht="21.75" customHeight="1">
      <c r="A59" s="8"/>
      <c r="B59" s="28" t="s">
        <v>73</v>
      </c>
      <c r="C59" s="7"/>
      <c r="D59" s="7"/>
      <c r="E59" s="32">
        <f>SUM(E58:E58)</f>
        <v>80888</v>
      </c>
      <c r="F59" s="32">
        <f>SUM(F58)</f>
        <v>60888</v>
      </c>
      <c r="G59" s="32">
        <f>SUM(G58)</f>
        <v>12206</v>
      </c>
      <c r="H59" s="32"/>
      <c r="I59" s="32"/>
      <c r="J59" s="32"/>
      <c r="K59" s="32">
        <f>SUM(K58)</f>
        <v>20000</v>
      </c>
    </row>
    <row r="60" spans="1:11" ht="15.75">
      <c r="A60" s="8"/>
      <c r="B60" s="26" t="s">
        <v>193</v>
      </c>
      <c r="C60" s="7">
        <v>852</v>
      </c>
      <c r="D60" s="7"/>
      <c r="E60" s="32"/>
      <c r="F60" s="32"/>
      <c r="G60" s="32"/>
      <c r="H60" s="32"/>
      <c r="I60" s="32"/>
      <c r="J60" s="32"/>
      <c r="K60" s="32"/>
    </row>
    <row r="61" spans="1:11" ht="31.5">
      <c r="A61" s="8"/>
      <c r="B61" s="55" t="s">
        <v>65</v>
      </c>
      <c r="C61" s="7"/>
      <c r="D61" s="7">
        <v>85214</v>
      </c>
      <c r="E61" s="32">
        <v>30000</v>
      </c>
      <c r="F61" s="32">
        <v>30000</v>
      </c>
      <c r="G61" s="32"/>
      <c r="H61" s="32"/>
      <c r="I61" s="32"/>
      <c r="J61" s="32"/>
      <c r="K61" s="32"/>
    </row>
    <row r="62" spans="1:11" ht="15.75">
      <c r="A62" s="8"/>
      <c r="B62" s="55" t="s">
        <v>66</v>
      </c>
      <c r="C62" s="7"/>
      <c r="D62" s="7">
        <v>85215</v>
      </c>
      <c r="E62" s="32">
        <v>10000</v>
      </c>
      <c r="F62" s="32">
        <v>10000</v>
      </c>
      <c r="G62" s="32"/>
      <c r="H62" s="32"/>
      <c r="I62" s="32"/>
      <c r="J62" s="32"/>
      <c r="K62" s="32"/>
    </row>
    <row r="63" spans="1:11" ht="15.75">
      <c r="A63" s="8"/>
      <c r="B63" s="55" t="s">
        <v>68</v>
      </c>
      <c r="C63" s="7"/>
      <c r="D63" s="7">
        <v>85219</v>
      </c>
      <c r="E63" s="32">
        <v>23606</v>
      </c>
      <c r="F63" s="32">
        <v>23606</v>
      </c>
      <c r="G63" s="32">
        <v>23606</v>
      </c>
      <c r="H63" s="32"/>
      <c r="I63" s="32"/>
      <c r="J63" s="32"/>
      <c r="K63" s="32"/>
    </row>
    <row r="64" spans="1:11" ht="15.75">
      <c r="A64" s="8"/>
      <c r="B64" s="55" t="s">
        <v>92</v>
      </c>
      <c r="C64" s="7"/>
      <c r="D64" s="7">
        <v>85295</v>
      </c>
      <c r="E64" s="32">
        <v>20500</v>
      </c>
      <c r="F64" s="32">
        <v>20500</v>
      </c>
      <c r="G64" s="32"/>
      <c r="H64" s="32"/>
      <c r="I64" s="32"/>
      <c r="J64" s="32"/>
      <c r="K64" s="32"/>
    </row>
    <row r="65" spans="1:11" ht="15.75">
      <c r="A65" s="8"/>
      <c r="B65" s="28" t="s">
        <v>87</v>
      </c>
      <c r="C65" s="7"/>
      <c r="D65" s="7"/>
      <c r="E65" s="32">
        <f>SUM(E60+E61+E62+E63+E64)</f>
        <v>84106</v>
      </c>
      <c r="F65" s="32">
        <f>SUM(F61:F64)</f>
        <v>84106</v>
      </c>
      <c r="G65" s="32">
        <f>SUM(G61:G64)</f>
        <v>23606</v>
      </c>
      <c r="H65" s="32"/>
      <c r="I65" s="32"/>
      <c r="J65" s="32"/>
      <c r="K65" s="32"/>
    </row>
    <row r="66" spans="1:11" ht="31.5">
      <c r="A66" s="8"/>
      <c r="B66" s="47" t="s">
        <v>194</v>
      </c>
      <c r="C66" s="7"/>
      <c r="D66" s="7"/>
      <c r="E66" s="32"/>
      <c r="F66" s="32"/>
      <c r="G66" s="32"/>
      <c r="H66" s="32"/>
      <c r="I66" s="32"/>
      <c r="J66" s="32"/>
      <c r="K66" s="32"/>
    </row>
    <row r="67" spans="1:11" ht="15.75">
      <c r="A67" s="8"/>
      <c r="B67" s="63" t="s">
        <v>112</v>
      </c>
      <c r="C67" s="7"/>
      <c r="D67" s="7">
        <v>85401</v>
      </c>
      <c r="E67" s="32">
        <v>49890</v>
      </c>
      <c r="F67" s="32">
        <v>49890</v>
      </c>
      <c r="G67" s="32">
        <v>48200</v>
      </c>
      <c r="H67" s="32"/>
      <c r="I67" s="32"/>
      <c r="J67" s="32"/>
      <c r="K67" s="32"/>
    </row>
    <row r="68" spans="1:11" ht="15.75">
      <c r="A68" s="8"/>
      <c r="B68" s="55" t="s">
        <v>92</v>
      </c>
      <c r="C68" s="7"/>
      <c r="D68" s="7">
        <v>85495</v>
      </c>
      <c r="E68" s="32">
        <v>513</v>
      </c>
      <c r="F68" s="32">
        <v>513</v>
      </c>
      <c r="G68" s="32"/>
      <c r="H68" s="32"/>
      <c r="I68" s="32"/>
      <c r="J68" s="32"/>
      <c r="K68" s="32"/>
    </row>
    <row r="69" spans="1:12" ht="15.75">
      <c r="A69" s="8"/>
      <c r="B69" s="28" t="s">
        <v>119</v>
      </c>
      <c r="C69" s="28"/>
      <c r="D69" s="7"/>
      <c r="E69" s="32">
        <f>SUM(E67:E68)</f>
        <v>50403</v>
      </c>
      <c r="F69" s="32">
        <f>SUM(F67:F68)</f>
        <v>50403</v>
      </c>
      <c r="G69" s="32">
        <f>SUM(G67:G67)</f>
        <v>48200</v>
      </c>
      <c r="H69" s="32"/>
      <c r="I69" s="32"/>
      <c r="J69" s="32"/>
      <c r="K69" s="32"/>
      <c r="L69" s="32"/>
    </row>
    <row r="70" spans="1:11" ht="31.5">
      <c r="A70" s="8"/>
      <c r="B70" s="26" t="s">
        <v>195</v>
      </c>
      <c r="C70" s="7">
        <v>900</v>
      </c>
      <c r="D70" s="7"/>
      <c r="E70" s="32"/>
      <c r="F70" s="32"/>
      <c r="G70" s="32"/>
      <c r="H70" s="32"/>
      <c r="I70" s="32"/>
      <c r="J70" s="32"/>
      <c r="K70" s="32"/>
    </row>
    <row r="71" spans="1:11" ht="15.75">
      <c r="A71" s="8"/>
      <c r="B71" s="55" t="s">
        <v>75</v>
      </c>
      <c r="C71" s="7"/>
      <c r="D71" s="7">
        <v>90002</v>
      </c>
      <c r="E71" s="32">
        <v>7000</v>
      </c>
      <c r="F71" s="32">
        <v>7000</v>
      </c>
      <c r="G71" s="32"/>
      <c r="H71" s="32"/>
      <c r="I71" s="32"/>
      <c r="J71" s="32"/>
      <c r="K71" s="32"/>
    </row>
    <row r="72" spans="1:11" ht="15.75">
      <c r="A72" s="8"/>
      <c r="B72" s="55" t="s">
        <v>113</v>
      </c>
      <c r="C72" s="7"/>
      <c r="D72" s="7">
        <v>90015</v>
      </c>
      <c r="E72" s="32">
        <v>365429</v>
      </c>
      <c r="F72" s="32">
        <v>141864</v>
      </c>
      <c r="G72" s="32"/>
      <c r="H72" s="32"/>
      <c r="I72" s="32"/>
      <c r="J72" s="32"/>
      <c r="K72" s="32">
        <v>223565</v>
      </c>
    </row>
    <row r="73" spans="1:11" ht="15.75">
      <c r="A73" s="8"/>
      <c r="B73" s="55" t="s">
        <v>92</v>
      </c>
      <c r="C73" s="7"/>
      <c r="D73" s="7">
        <v>90095</v>
      </c>
      <c r="E73" s="32">
        <v>793757</v>
      </c>
      <c r="F73" s="32">
        <v>42150</v>
      </c>
      <c r="G73" s="32">
        <v>18083</v>
      </c>
      <c r="H73" s="32"/>
      <c r="I73" s="32"/>
      <c r="J73" s="32"/>
      <c r="K73" s="32">
        <v>751607</v>
      </c>
    </row>
    <row r="74" spans="1:11" ht="15.75">
      <c r="A74" s="8"/>
      <c r="B74" s="28" t="s">
        <v>76</v>
      </c>
      <c r="C74" s="7"/>
      <c r="D74" s="31"/>
      <c r="E74" s="32">
        <f>SUM(E71+E72+E73)</f>
        <v>1166186</v>
      </c>
      <c r="F74" s="32">
        <f>SUM(F71:F73)</f>
        <v>191014</v>
      </c>
      <c r="G74" s="32">
        <f>SUM(G73)</f>
        <v>18083</v>
      </c>
      <c r="H74" s="32"/>
      <c r="I74" s="32"/>
      <c r="J74" s="32"/>
      <c r="K74" s="32">
        <f>SUM(K71:K73)</f>
        <v>975172</v>
      </c>
    </row>
    <row r="75" spans="1:11" ht="31.5">
      <c r="A75" s="8"/>
      <c r="B75" s="26" t="s">
        <v>196</v>
      </c>
      <c r="C75" s="7">
        <v>921</v>
      </c>
      <c r="D75" s="7"/>
      <c r="E75" s="32"/>
      <c r="F75" s="32"/>
      <c r="G75" s="32"/>
      <c r="H75" s="32"/>
      <c r="I75" s="32"/>
      <c r="J75" s="32"/>
      <c r="K75" s="32"/>
    </row>
    <row r="76" spans="1:11" ht="15.75">
      <c r="A76" s="8"/>
      <c r="B76" s="55" t="s">
        <v>114</v>
      </c>
      <c r="C76" s="7"/>
      <c r="D76" s="7">
        <v>92113</v>
      </c>
      <c r="E76" s="32">
        <v>117390</v>
      </c>
      <c r="F76" s="32">
        <v>117390</v>
      </c>
      <c r="G76" s="32"/>
      <c r="H76" s="32">
        <v>117390</v>
      </c>
      <c r="I76" s="32"/>
      <c r="J76" s="32"/>
      <c r="K76" s="32"/>
    </row>
    <row r="77" spans="1:11" ht="15.75">
      <c r="A77" s="8"/>
      <c r="B77" s="55" t="s">
        <v>92</v>
      </c>
      <c r="C77" s="7"/>
      <c r="D77" s="7">
        <v>92195</v>
      </c>
      <c r="E77" s="32">
        <v>7000</v>
      </c>
      <c r="F77" s="32">
        <v>7000</v>
      </c>
      <c r="G77" s="32"/>
      <c r="H77" s="32">
        <v>7000</v>
      </c>
      <c r="I77" s="32"/>
      <c r="J77" s="32"/>
      <c r="K77" s="32"/>
    </row>
    <row r="78" spans="1:11" ht="15.75">
      <c r="A78" s="8"/>
      <c r="B78" s="28" t="s">
        <v>78</v>
      </c>
      <c r="C78" s="7"/>
      <c r="D78" s="31"/>
      <c r="E78" s="32">
        <f>SUM(E76:E77)</f>
        <v>124390</v>
      </c>
      <c r="F78" s="32">
        <f>SUM(F76:F77)</f>
        <v>124390</v>
      </c>
      <c r="G78" s="32"/>
      <c r="H78" s="32">
        <f>SUM(H76:H77)</f>
        <v>124390</v>
      </c>
      <c r="I78" s="32"/>
      <c r="J78" s="32"/>
      <c r="K78" s="32"/>
    </row>
    <row r="79" spans="1:11" ht="15.75">
      <c r="A79" s="8"/>
      <c r="B79" s="26" t="s">
        <v>197</v>
      </c>
      <c r="C79" s="7">
        <v>926</v>
      </c>
      <c r="D79" s="7"/>
      <c r="E79" s="32"/>
      <c r="F79" s="32"/>
      <c r="G79" s="32"/>
      <c r="H79" s="32"/>
      <c r="I79" s="32"/>
      <c r="J79" s="32"/>
      <c r="K79" s="32"/>
    </row>
    <row r="80" spans="1:11" ht="31.5">
      <c r="A80" s="8"/>
      <c r="B80" s="55" t="s">
        <v>79</v>
      </c>
      <c r="C80" s="7"/>
      <c r="D80" s="7">
        <v>92605</v>
      </c>
      <c r="E80" s="32">
        <v>25000</v>
      </c>
      <c r="F80" s="32">
        <v>25000</v>
      </c>
      <c r="G80" s="32"/>
      <c r="H80" s="32">
        <v>25000</v>
      </c>
      <c r="I80" s="32"/>
      <c r="J80" s="32"/>
      <c r="K80" s="32"/>
    </row>
    <row r="81" spans="1:11" ht="15.75">
      <c r="A81" s="8"/>
      <c r="B81" s="28" t="s">
        <v>80</v>
      </c>
      <c r="C81" s="7"/>
      <c r="D81" s="31"/>
      <c r="E81" s="32">
        <f>SUM(E80)</f>
        <v>25000</v>
      </c>
      <c r="F81" s="32">
        <f>SUM(F80)</f>
        <v>25000</v>
      </c>
      <c r="G81" s="32"/>
      <c r="H81" s="32">
        <f>SUM(H80)</f>
        <v>25000</v>
      </c>
      <c r="I81" s="32"/>
      <c r="J81" s="32"/>
      <c r="K81" s="32"/>
    </row>
    <row r="82" spans="1:11" ht="47.25">
      <c r="A82" s="184" t="s">
        <v>25</v>
      </c>
      <c r="B82" s="26" t="s">
        <v>26</v>
      </c>
      <c r="C82" s="7"/>
      <c r="D82" s="7"/>
      <c r="E82" s="32">
        <f>SUM(E83+E85+E87+E93)</f>
        <v>546117</v>
      </c>
      <c r="F82" s="32">
        <f>SUM(F83+F85+F87+F93)</f>
        <v>546117</v>
      </c>
      <c r="G82" s="32">
        <f>SUM(G83+G87)</f>
        <v>113330</v>
      </c>
      <c r="H82" s="32">
        <f>SUM(H83:H87)</f>
        <v>205200</v>
      </c>
      <c r="I82" s="32"/>
      <c r="J82" s="32"/>
      <c r="K82" s="32"/>
    </row>
    <row r="83" spans="1:11" ht="15.75">
      <c r="A83" s="184"/>
      <c r="B83" s="26" t="s">
        <v>115</v>
      </c>
      <c r="C83" s="7">
        <v>750</v>
      </c>
      <c r="D83" s="7"/>
      <c r="E83" s="32">
        <f>SUM(E84)</f>
        <v>37830</v>
      </c>
      <c r="F83" s="32">
        <f>SUM(F84)</f>
        <v>37830</v>
      </c>
      <c r="G83" s="32">
        <f>SUM(G84)</f>
        <v>32830</v>
      </c>
      <c r="H83" s="32"/>
      <c r="I83" s="32"/>
      <c r="J83" s="32"/>
      <c r="K83" s="32"/>
    </row>
    <row r="84" spans="1:11" ht="15.75">
      <c r="A84" s="184"/>
      <c r="B84" s="55" t="s">
        <v>116</v>
      </c>
      <c r="C84" s="7"/>
      <c r="D84" s="7">
        <v>75011</v>
      </c>
      <c r="E84" s="32">
        <v>37830</v>
      </c>
      <c r="F84" s="32">
        <v>37830</v>
      </c>
      <c r="G84" s="32">
        <v>32830</v>
      </c>
      <c r="H84" s="32"/>
      <c r="I84" s="32"/>
      <c r="J84" s="32"/>
      <c r="K84" s="32"/>
    </row>
    <row r="85" spans="1:11" ht="47.25">
      <c r="A85" s="184"/>
      <c r="B85" s="41" t="s">
        <v>190</v>
      </c>
      <c r="C85" s="7">
        <v>751</v>
      </c>
      <c r="D85" s="31"/>
      <c r="E85" s="32">
        <f>SUM(E86)</f>
        <v>838</v>
      </c>
      <c r="F85" s="32">
        <f>SUM(F86)</f>
        <v>838</v>
      </c>
      <c r="G85" s="32"/>
      <c r="H85" s="32"/>
      <c r="I85" s="32"/>
      <c r="J85" s="32"/>
      <c r="K85" s="32"/>
    </row>
    <row r="86" spans="1:11" ht="31.5">
      <c r="A86" s="184"/>
      <c r="B86" s="47" t="s">
        <v>183</v>
      </c>
      <c r="C86" s="7"/>
      <c r="D86" s="31">
        <v>75101</v>
      </c>
      <c r="E86" s="32">
        <v>838</v>
      </c>
      <c r="F86" s="32">
        <v>838</v>
      </c>
      <c r="G86" s="32"/>
      <c r="H86" s="32"/>
      <c r="I86" s="32"/>
      <c r="J86" s="32"/>
      <c r="K86" s="32"/>
    </row>
    <row r="87" spans="1:11" ht="15.75">
      <c r="A87" s="184"/>
      <c r="B87" s="26" t="s">
        <v>198</v>
      </c>
      <c r="C87" s="7">
        <v>852</v>
      </c>
      <c r="D87" s="7"/>
      <c r="E87" s="32">
        <f>SUM(E88:E92)</f>
        <v>489313</v>
      </c>
      <c r="F87" s="32">
        <f>SUM(F88:F92)</f>
        <v>489313</v>
      </c>
      <c r="G87" s="32">
        <f>SUM(G88:G94)</f>
        <v>80500</v>
      </c>
      <c r="H87" s="32">
        <f>SUM(H88:H94)</f>
        <v>205200</v>
      </c>
      <c r="I87" s="32"/>
      <c r="J87" s="32"/>
      <c r="K87" s="32"/>
    </row>
    <row r="88" spans="1:11" ht="15.75">
      <c r="A88" s="184"/>
      <c r="B88" s="55" t="s">
        <v>117</v>
      </c>
      <c r="C88" s="7"/>
      <c r="D88" s="7">
        <v>85203</v>
      </c>
      <c r="E88" s="32">
        <v>205200</v>
      </c>
      <c r="F88" s="32">
        <v>205200</v>
      </c>
      <c r="G88" s="32"/>
      <c r="H88" s="32">
        <v>205200</v>
      </c>
      <c r="I88" s="32"/>
      <c r="J88" s="32"/>
      <c r="K88" s="32"/>
    </row>
    <row r="89" spans="1:11" ht="63">
      <c r="A89" s="8"/>
      <c r="B89" s="55" t="s">
        <v>64</v>
      </c>
      <c r="C89" s="7"/>
      <c r="D89" s="7">
        <v>85213</v>
      </c>
      <c r="E89" s="32">
        <v>17195</v>
      </c>
      <c r="F89" s="32">
        <v>17195</v>
      </c>
      <c r="G89" s="32"/>
      <c r="H89" s="32"/>
      <c r="I89" s="32"/>
      <c r="J89" s="32"/>
      <c r="K89" s="32"/>
    </row>
    <row r="90" spans="1:11" ht="31.5">
      <c r="A90" s="8"/>
      <c r="B90" s="55" t="s">
        <v>65</v>
      </c>
      <c r="C90" s="7"/>
      <c r="D90" s="7">
        <v>85214</v>
      </c>
      <c r="E90" s="32">
        <v>157680</v>
      </c>
      <c r="F90" s="32">
        <v>157680</v>
      </c>
      <c r="G90" s="32"/>
      <c r="H90" s="32"/>
      <c r="I90" s="32"/>
      <c r="J90" s="32"/>
      <c r="K90" s="32"/>
    </row>
    <row r="91" spans="1:11" ht="31.5">
      <c r="A91" s="8"/>
      <c r="B91" s="55" t="s">
        <v>67</v>
      </c>
      <c r="C91" s="7"/>
      <c r="D91" s="7">
        <v>85216</v>
      </c>
      <c r="E91" s="32">
        <v>23138</v>
      </c>
      <c r="F91" s="32">
        <v>23138</v>
      </c>
      <c r="G91" s="32"/>
      <c r="H91" s="32"/>
      <c r="I91" s="32"/>
      <c r="J91" s="32"/>
      <c r="K91" s="32"/>
    </row>
    <row r="92" spans="1:11" ht="15.75">
      <c r="A92" s="8"/>
      <c r="B92" s="55" t="s">
        <v>68</v>
      </c>
      <c r="C92" s="7"/>
      <c r="D92" s="7">
        <v>85219</v>
      </c>
      <c r="E92" s="32">
        <v>86100</v>
      </c>
      <c r="F92" s="32">
        <v>86100</v>
      </c>
      <c r="G92" s="32">
        <v>80500</v>
      </c>
      <c r="H92" s="32"/>
      <c r="I92" s="32"/>
      <c r="J92" s="32"/>
      <c r="K92" s="32"/>
    </row>
    <row r="93" spans="1:11" ht="31.5">
      <c r="A93" s="8"/>
      <c r="B93" s="26" t="s">
        <v>203</v>
      </c>
      <c r="C93" s="7">
        <v>900</v>
      </c>
      <c r="D93" s="7"/>
      <c r="E93" s="32">
        <v>18136</v>
      </c>
      <c r="F93" s="32">
        <v>18136</v>
      </c>
      <c r="G93" s="32"/>
      <c r="H93" s="32"/>
      <c r="I93" s="32"/>
      <c r="J93" s="32"/>
      <c r="K93" s="32"/>
    </row>
    <row r="94" spans="1:11" ht="15.75">
      <c r="A94" s="8"/>
      <c r="B94" s="55" t="s">
        <v>113</v>
      </c>
      <c r="C94" s="7"/>
      <c r="D94" s="7">
        <v>90015</v>
      </c>
      <c r="E94" s="32">
        <v>18136</v>
      </c>
      <c r="F94" s="32">
        <v>18136</v>
      </c>
      <c r="G94" s="32"/>
      <c r="H94" s="32"/>
      <c r="I94" s="32"/>
      <c r="J94" s="32"/>
      <c r="K94" s="32"/>
    </row>
    <row r="95" spans="1:11" ht="31.5">
      <c r="A95" s="184" t="s">
        <v>27</v>
      </c>
      <c r="B95" s="26" t="s">
        <v>28</v>
      </c>
      <c r="C95" s="7"/>
      <c r="D95" s="7"/>
      <c r="E95" s="32">
        <f>SUM(E96)</f>
        <v>1000</v>
      </c>
      <c r="F95" s="32">
        <f>SUM(F96)</f>
        <v>1000</v>
      </c>
      <c r="G95" s="32"/>
      <c r="H95" s="32"/>
      <c r="I95" s="32"/>
      <c r="J95" s="32"/>
      <c r="K95" s="32"/>
    </row>
    <row r="96" spans="1:11" ht="15.75">
      <c r="A96" s="184"/>
      <c r="B96" s="26" t="s">
        <v>118</v>
      </c>
      <c r="C96" s="7">
        <v>710</v>
      </c>
      <c r="D96" s="7"/>
      <c r="E96" s="32">
        <f>SUM(E97)</f>
        <v>1000</v>
      </c>
      <c r="F96" s="32">
        <f>SUM(F97)</f>
        <v>1000</v>
      </c>
      <c r="G96" s="32"/>
      <c r="H96" s="32"/>
      <c r="I96" s="32"/>
      <c r="J96" s="32"/>
      <c r="K96" s="32"/>
    </row>
    <row r="97" spans="1:11" ht="15.75">
      <c r="A97" s="184"/>
      <c r="B97" s="55" t="s">
        <v>104</v>
      </c>
      <c r="C97" s="7"/>
      <c r="D97" s="7">
        <v>71035</v>
      </c>
      <c r="E97" s="32">
        <v>1000</v>
      </c>
      <c r="F97" s="32">
        <v>1000</v>
      </c>
      <c r="G97" s="32"/>
      <c r="H97" s="32"/>
      <c r="I97" s="32"/>
      <c r="J97" s="32"/>
      <c r="K97" s="32"/>
    </row>
    <row r="98" spans="1:11" ht="15.75">
      <c r="A98" s="5"/>
      <c r="B98" s="5" t="s">
        <v>204</v>
      </c>
      <c r="C98" s="5"/>
      <c r="D98" s="5"/>
      <c r="E98" s="44">
        <f>SUM(E13+E82+E95)</f>
        <v>7992169</v>
      </c>
      <c r="F98" s="44">
        <f>SUM(F13+F82+F95)</f>
        <v>6218203</v>
      </c>
      <c r="G98" s="44">
        <f>SUM(G13+G82+G95)</f>
        <v>3637584</v>
      </c>
      <c r="H98" s="44">
        <f>SUM(H13+H82+H95)</f>
        <v>354590</v>
      </c>
      <c r="I98" s="44">
        <f>SUM(I13)</f>
        <v>91187</v>
      </c>
      <c r="J98" s="5"/>
      <c r="K98" s="44">
        <f>SUM(K13)</f>
        <v>1773966</v>
      </c>
    </row>
    <row r="99" ht="15.75">
      <c r="J99" s="43"/>
    </row>
    <row r="100" ht="15.75">
      <c r="J100" s="43"/>
    </row>
  </sheetData>
  <mergeCells count="14">
    <mergeCell ref="A82:A88"/>
    <mergeCell ref="A95:A97"/>
    <mergeCell ref="F10:F11"/>
    <mergeCell ref="A8:A11"/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6" sqref="B16:F16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271</v>
      </c>
    </row>
    <row r="2" spans="2:6" ht="16.5">
      <c r="B2" s="6"/>
      <c r="F2" s="1" t="s">
        <v>279</v>
      </c>
    </row>
    <row r="3" ht="15.75">
      <c r="F3" s="1" t="s">
        <v>120</v>
      </c>
    </row>
    <row r="4" ht="15.75">
      <c r="F4" s="1" t="s">
        <v>277</v>
      </c>
    </row>
    <row r="5" ht="21" customHeight="1"/>
    <row r="6" spans="1:5" ht="28.5" customHeight="1">
      <c r="A6" s="1" t="s">
        <v>276</v>
      </c>
      <c r="E6" s="1" t="s">
        <v>186</v>
      </c>
    </row>
    <row r="7" ht="28.5" customHeight="1">
      <c r="G7" s="1" t="s">
        <v>187</v>
      </c>
    </row>
    <row r="8" spans="1:7" s="10" customFormat="1" ht="30.75" customHeight="1">
      <c r="A8" s="13" t="s">
        <v>1</v>
      </c>
      <c r="B8" s="186" t="s">
        <v>29</v>
      </c>
      <c r="C8" s="186"/>
      <c r="D8" s="186"/>
      <c r="E8" s="186"/>
      <c r="F8" s="187"/>
      <c r="G8" s="9" t="s">
        <v>30</v>
      </c>
    </row>
    <row r="9" spans="1:7" ht="15.75" customHeight="1">
      <c r="A9" s="14" t="s">
        <v>31</v>
      </c>
      <c r="B9" s="188" t="s">
        <v>43</v>
      </c>
      <c r="C9" s="188"/>
      <c r="D9" s="188"/>
      <c r="E9" s="188"/>
      <c r="F9" s="189"/>
      <c r="G9" s="72"/>
    </row>
    <row r="10" spans="1:7" ht="27.75" customHeight="1">
      <c r="A10" s="15" t="s">
        <v>32</v>
      </c>
      <c r="B10" s="190" t="s">
        <v>44</v>
      </c>
      <c r="C10" s="190"/>
      <c r="D10" s="190"/>
      <c r="E10" s="190"/>
      <c r="F10" s="191"/>
      <c r="G10" s="33"/>
    </row>
    <row r="11" spans="1:7" ht="30.75" customHeight="1">
      <c r="A11" s="15" t="s">
        <v>33</v>
      </c>
      <c r="B11" s="190" t="s">
        <v>46</v>
      </c>
      <c r="C11" s="190"/>
      <c r="D11" s="190"/>
      <c r="E11" s="190"/>
      <c r="F11" s="191"/>
      <c r="G11" s="73"/>
    </row>
    <row r="12" spans="1:7" ht="15" customHeight="1">
      <c r="A12" s="15" t="s">
        <v>34</v>
      </c>
      <c r="B12" s="190" t="s">
        <v>45</v>
      </c>
      <c r="C12" s="190"/>
      <c r="D12" s="190"/>
      <c r="E12" s="190"/>
      <c r="F12" s="191"/>
      <c r="G12" s="33"/>
    </row>
    <row r="13" spans="1:7" ht="30.75" customHeight="1">
      <c r="A13" s="15" t="s">
        <v>35</v>
      </c>
      <c r="B13" s="190" t="s">
        <v>47</v>
      </c>
      <c r="C13" s="190"/>
      <c r="D13" s="190"/>
      <c r="E13" s="190"/>
      <c r="F13" s="191"/>
      <c r="G13" s="33"/>
    </row>
    <row r="14" spans="1:7" ht="46.5" customHeight="1">
      <c r="A14" s="15" t="s">
        <v>36</v>
      </c>
      <c r="B14" s="192" t="s">
        <v>48</v>
      </c>
      <c r="C14" s="192"/>
      <c r="D14" s="192"/>
      <c r="E14" s="192"/>
      <c r="F14" s="193"/>
      <c r="G14" s="74"/>
    </row>
    <row r="15" spans="1:7" s="11" customFormat="1" ht="30.75" customHeight="1">
      <c r="A15" s="12"/>
      <c r="B15" s="194" t="s">
        <v>37</v>
      </c>
      <c r="C15" s="194"/>
      <c r="D15" s="194"/>
      <c r="E15" s="194"/>
      <c r="F15" s="195"/>
      <c r="G15" s="74"/>
    </row>
    <row r="16" spans="1:7" s="11" customFormat="1" ht="30.75" customHeight="1">
      <c r="A16" s="12"/>
      <c r="B16" s="186" t="s">
        <v>38</v>
      </c>
      <c r="C16" s="186"/>
      <c r="D16" s="186"/>
      <c r="E16" s="186"/>
      <c r="F16" s="187"/>
      <c r="G16" s="75"/>
    </row>
    <row r="17" spans="1:7" ht="23.25" customHeight="1">
      <c r="A17" s="14" t="s">
        <v>31</v>
      </c>
      <c r="B17" s="174" t="s">
        <v>49</v>
      </c>
      <c r="C17" s="174"/>
      <c r="D17" s="174"/>
      <c r="E17" s="174"/>
      <c r="F17" s="163"/>
      <c r="G17" s="76" t="s">
        <v>278</v>
      </c>
    </row>
    <row r="18" spans="1:7" ht="23.25" customHeight="1">
      <c r="A18" s="15" t="s">
        <v>32</v>
      </c>
      <c r="B18" s="164" t="s">
        <v>50</v>
      </c>
      <c r="C18" s="164"/>
      <c r="D18" s="164"/>
      <c r="E18" s="164"/>
      <c r="F18" s="165"/>
      <c r="G18" s="33"/>
    </row>
    <row r="19" spans="1:7" ht="23.25" customHeight="1">
      <c r="A19" s="15" t="s">
        <v>33</v>
      </c>
      <c r="B19" s="164" t="s">
        <v>51</v>
      </c>
      <c r="C19" s="164"/>
      <c r="D19" s="164"/>
      <c r="E19" s="164"/>
      <c r="F19" s="165"/>
      <c r="G19" s="33"/>
    </row>
    <row r="20" spans="1:7" ht="23.25" customHeight="1">
      <c r="A20" s="16" t="s">
        <v>34</v>
      </c>
      <c r="B20" s="172" t="s">
        <v>52</v>
      </c>
      <c r="C20" s="172"/>
      <c r="D20" s="172"/>
      <c r="E20" s="172"/>
      <c r="F20" s="173"/>
      <c r="G20" s="34"/>
    </row>
    <row r="21" spans="1:7" s="11" customFormat="1" ht="30.75" customHeight="1">
      <c r="A21" s="12"/>
      <c r="B21" s="196" t="s">
        <v>39</v>
      </c>
      <c r="C21" s="196"/>
      <c r="D21" s="196"/>
      <c r="E21" s="196"/>
      <c r="F21" s="171"/>
      <c r="G21" s="77" t="s">
        <v>278</v>
      </c>
    </row>
    <row r="23" ht="15.75">
      <c r="G23" s="4"/>
    </row>
    <row r="24" ht="15.75">
      <c r="G24" s="4"/>
    </row>
    <row r="27" ht="18.75">
      <c r="A27" s="35"/>
    </row>
    <row r="28" ht="18.75">
      <c r="A28" s="35"/>
    </row>
  </sheetData>
  <mergeCells count="14">
    <mergeCell ref="B21:F21"/>
    <mergeCell ref="B20:F20"/>
    <mergeCell ref="B16:F16"/>
    <mergeCell ref="B17:F17"/>
    <mergeCell ref="B19:F19"/>
    <mergeCell ref="B18:F18"/>
    <mergeCell ref="B12:F12"/>
    <mergeCell ref="B13:F13"/>
    <mergeCell ref="B14:F14"/>
    <mergeCell ref="B15:F15"/>
    <mergeCell ref="B8:F8"/>
    <mergeCell ref="B9:F9"/>
    <mergeCell ref="B10:F10"/>
    <mergeCell ref="B11:F11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3">
      <selection activeCell="B36" sqref="B36:E36"/>
    </sheetView>
  </sheetViews>
  <sheetFormatPr defaultColWidth="9.00390625" defaultRowHeight="12.75"/>
  <cols>
    <col min="1" max="1" width="3.25390625" style="1" customWidth="1"/>
    <col min="2" max="2" width="54.875" style="1" customWidth="1"/>
    <col min="3" max="3" width="13.25390625" style="1" customWidth="1"/>
    <col min="4" max="4" width="5.875" style="1" customWidth="1"/>
    <col min="5" max="5" width="6.625" style="1" customWidth="1"/>
    <col min="6" max="6" width="11.25390625" style="1" customWidth="1"/>
    <col min="7" max="7" width="8.875" style="1" customWidth="1"/>
    <col min="8" max="8" width="8.375" style="1" customWidth="1"/>
    <col min="9" max="9" width="10.875" style="1" customWidth="1"/>
    <col min="10" max="10" width="11.00390625" style="1" customWidth="1"/>
    <col min="11" max="16384" width="9.125" style="1" customWidth="1"/>
  </cols>
  <sheetData>
    <row r="1" ht="15.75">
      <c r="H1" s="1" t="s">
        <v>250</v>
      </c>
    </row>
    <row r="2" ht="16.5" customHeight="1">
      <c r="H2" s="1" t="s">
        <v>274</v>
      </c>
    </row>
    <row r="3" spans="6:8" ht="15.75">
      <c r="F3" s="2"/>
      <c r="H3" s="1" t="s">
        <v>120</v>
      </c>
    </row>
    <row r="4" ht="15.75">
      <c r="H4" s="1" t="s">
        <v>275</v>
      </c>
    </row>
    <row r="5" spans="1:10" ht="15.75" customHeight="1">
      <c r="A5" s="166" t="s">
        <v>200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 customHeight="1" hidden="1">
      <c r="A6" s="167"/>
      <c r="B6" s="167"/>
      <c r="C6" s="167"/>
      <c r="D6" s="167"/>
      <c r="E6" s="167"/>
      <c r="F6" s="167"/>
      <c r="G6" s="167"/>
      <c r="H6" s="167"/>
      <c r="I6" s="167"/>
      <c r="J6" s="167"/>
    </row>
    <row r="7" ht="15.75">
      <c r="J7" s="3" t="s">
        <v>5</v>
      </c>
    </row>
    <row r="8" spans="1:10" s="30" customFormat="1" ht="12.75" customHeight="1">
      <c r="A8" s="169" t="s">
        <v>1</v>
      </c>
      <c r="B8" s="169" t="s">
        <v>84</v>
      </c>
      <c r="C8" s="169" t="s">
        <v>40</v>
      </c>
      <c r="D8" s="169" t="s">
        <v>11</v>
      </c>
      <c r="E8" s="169" t="s">
        <v>272</v>
      </c>
      <c r="F8" s="169" t="s">
        <v>273</v>
      </c>
      <c r="G8" s="197" t="s">
        <v>85</v>
      </c>
      <c r="H8" s="198"/>
      <c r="I8" s="198"/>
      <c r="J8" s="199"/>
    </row>
    <row r="9" spans="1:10" s="30" customFormat="1" ht="75" customHeight="1">
      <c r="A9" s="170"/>
      <c r="B9" s="170"/>
      <c r="C9" s="170"/>
      <c r="D9" s="170"/>
      <c r="E9" s="200"/>
      <c r="F9" s="170"/>
      <c r="G9" s="7" t="s">
        <v>81</v>
      </c>
      <c r="H9" s="7" t="s">
        <v>19</v>
      </c>
      <c r="I9" s="7" t="s">
        <v>82</v>
      </c>
      <c r="J9" s="7" t="s">
        <v>83</v>
      </c>
    </row>
    <row r="10" spans="1:10" s="20" customFormat="1" ht="15.75">
      <c r="A10" s="42">
        <v>1</v>
      </c>
      <c r="B10" s="42">
        <v>2</v>
      </c>
      <c r="C10" s="42">
        <v>3</v>
      </c>
      <c r="D10" s="42">
        <v>4</v>
      </c>
      <c r="E10" s="43"/>
      <c r="F10" s="42">
        <v>6</v>
      </c>
      <c r="G10" s="42">
        <v>8</v>
      </c>
      <c r="H10" s="42">
        <v>9</v>
      </c>
      <c r="I10" s="42">
        <v>10</v>
      </c>
      <c r="J10" s="42">
        <v>11</v>
      </c>
    </row>
    <row r="11" spans="1:10" s="20" customFormat="1" ht="20.25" customHeight="1">
      <c r="A11" s="42" t="s">
        <v>31</v>
      </c>
      <c r="B11" s="25" t="s">
        <v>261</v>
      </c>
      <c r="C11" s="56" t="s">
        <v>172</v>
      </c>
      <c r="D11" s="57">
        <v>600</v>
      </c>
      <c r="E11" s="42">
        <v>60016</v>
      </c>
      <c r="F11" s="42">
        <v>195495</v>
      </c>
      <c r="G11" s="42">
        <v>69257</v>
      </c>
      <c r="H11" s="42"/>
      <c r="I11" s="42">
        <v>126238</v>
      </c>
      <c r="J11" s="42"/>
    </row>
    <row r="12" spans="1:10" s="20" customFormat="1" ht="20.25" customHeight="1">
      <c r="A12" s="42"/>
      <c r="B12" s="25"/>
      <c r="C12" s="56"/>
      <c r="D12" s="57"/>
      <c r="E12" s="42"/>
      <c r="F12" s="42"/>
      <c r="G12" s="42"/>
      <c r="H12" s="42"/>
      <c r="I12" s="42"/>
      <c r="J12" s="42"/>
    </row>
    <row r="13" spans="1:10" s="20" customFormat="1" ht="16.5" customHeight="1">
      <c r="A13" s="42" t="s">
        <v>32</v>
      </c>
      <c r="B13" s="25" t="s">
        <v>262</v>
      </c>
      <c r="C13" s="56" t="s">
        <v>172</v>
      </c>
      <c r="D13" s="57">
        <v>600</v>
      </c>
      <c r="E13" s="42">
        <v>60016</v>
      </c>
      <c r="F13" s="42">
        <v>170138</v>
      </c>
      <c r="G13" s="42">
        <v>59197</v>
      </c>
      <c r="H13" s="42"/>
      <c r="I13" s="42">
        <v>110941</v>
      </c>
      <c r="J13" s="42"/>
    </row>
    <row r="14" spans="1:10" s="20" customFormat="1" ht="16.5" customHeight="1">
      <c r="A14" s="42"/>
      <c r="B14" s="25"/>
      <c r="C14" s="56"/>
      <c r="D14" s="57"/>
      <c r="E14" s="42"/>
      <c r="F14" s="42"/>
      <c r="G14" s="42"/>
      <c r="H14" s="42"/>
      <c r="I14" s="42"/>
      <c r="J14" s="42"/>
    </row>
    <row r="15" spans="1:10" s="20" customFormat="1" ht="18" customHeight="1">
      <c r="A15" s="42" t="s">
        <v>33</v>
      </c>
      <c r="B15" s="25" t="s">
        <v>263</v>
      </c>
      <c r="C15" s="56" t="s">
        <v>172</v>
      </c>
      <c r="D15" s="57">
        <v>600</v>
      </c>
      <c r="E15" s="42">
        <v>60016</v>
      </c>
      <c r="F15" s="42">
        <v>308971</v>
      </c>
      <c r="G15" s="42">
        <v>113189</v>
      </c>
      <c r="H15" s="42"/>
      <c r="I15" s="42">
        <v>195782</v>
      </c>
      <c r="J15" s="42"/>
    </row>
    <row r="16" spans="1:10" s="20" customFormat="1" ht="18" customHeight="1">
      <c r="A16" s="42"/>
      <c r="B16" s="25"/>
      <c r="C16" s="56"/>
      <c r="D16" s="57"/>
      <c r="E16" s="42"/>
      <c r="F16" s="42"/>
      <c r="G16" s="42"/>
      <c r="H16" s="42"/>
      <c r="I16" s="42"/>
      <c r="J16" s="42"/>
    </row>
    <row r="17" spans="1:10" s="20" customFormat="1" ht="15.75" customHeight="1">
      <c r="A17" s="42" t="s">
        <v>34</v>
      </c>
      <c r="B17" s="25" t="s">
        <v>268</v>
      </c>
      <c r="C17" s="56" t="s">
        <v>172</v>
      </c>
      <c r="D17" s="57">
        <v>600</v>
      </c>
      <c r="E17" s="42">
        <v>60016</v>
      </c>
      <c r="F17" s="42">
        <v>24000</v>
      </c>
      <c r="G17" s="42">
        <v>24000</v>
      </c>
      <c r="H17" s="42"/>
      <c r="I17" s="42"/>
      <c r="J17" s="42"/>
    </row>
    <row r="18" spans="1:10" s="20" customFormat="1" ht="15.75" customHeight="1">
      <c r="A18" s="70"/>
      <c r="B18" s="79"/>
      <c r="C18" s="69"/>
      <c r="D18" s="57"/>
      <c r="E18" s="42"/>
      <c r="F18" s="42"/>
      <c r="G18" s="42"/>
      <c r="H18" s="42"/>
      <c r="I18" s="42"/>
      <c r="J18" s="42"/>
    </row>
    <row r="19" spans="1:10" s="20" customFormat="1" ht="15.75">
      <c r="A19" s="70"/>
      <c r="B19" s="68" t="s">
        <v>164</v>
      </c>
      <c r="C19" s="69"/>
      <c r="D19" s="57"/>
      <c r="E19" s="42"/>
      <c r="F19" s="42">
        <f>SUM(F11:F17)</f>
        <v>698604</v>
      </c>
      <c r="G19" s="42">
        <f>SUM(G11:G17)</f>
        <v>265643</v>
      </c>
      <c r="H19" s="42"/>
      <c r="I19" s="42">
        <f>SUM(I11:I17)</f>
        <v>432961</v>
      </c>
      <c r="J19" s="42"/>
    </row>
    <row r="20" spans="1:10" s="20" customFormat="1" ht="15.75">
      <c r="A20" s="70"/>
      <c r="B20" s="68"/>
      <c r="C20" s="69"/>
      <c r="D20" s="57"/>
      <c r="E20" s="42"/>
      <c r="F20" s="42"/>
      <c r="G20" s="42"/>
      <c r="H20" s="42"/>
      <c r="I20" s="42"/>
      <c r="J20" s="42"/>
    </row>
    <row r="21" spans="1:10" s="20" customFormat="1" ht="24" customHeight="1">
      <c r="A21" s="42" t="s">
        <v>35</v>
      </c>
      <c r="B21" s="7" t="s">
        <v>269</v>
      </c>
      <c r="C21" s="56" t="s">
        <v>172</v>
      </c>
      <c r="D21" s="57">
        <v>852</v>
      </c>
      <c r="E21" s="42">
        <v>85203</v>
      </c>
      <c r="F21" s="42">
        <v>26000</v>
      </c>
      <c r="G21" s="42"/>
      <c r="H21" s="42">
        <v>26000</v>
      </c>
      <c r="I21" s="42"/>
      <c r="J21" s="42"/>
    </row>
    <row r="22" spans="1:10" s="20" customFormat="1" ht="24" customHeight="1">
      <c r="A22" s="42"/>
      <c r="B22" s="7"/>
      <c r="C22" s="56"/>
      <c r="D22" s="57"/>
      <c r="E22" s="42"/>
      <c r="F22" s="42"/>
      <c r="G22" s="42"/>
      <c r="H22" s="42"/>
      <c r="I22" s="42"/>
      <c r="J22" s="42"/>
    </row>
    <row r="23" spans="1:10" s="20" customFormat="1" ht="27" customHeight="1">
      <c r="A23" s="42" t="s">
        <v>36</v>
      </c>
      <c r="B23" s="7" t="s">
        <v>270</v>
      </c>
      <c r="C23" s="56" t="s">
        <v>172</v>
      </c>
      <c r="D23" s="57">
        <v>852</v>
      </c>
      <c r="E23" s="42">
        <v>85212</v>
      </c>
      <c r="F23" s="42">
        <v>8200</v>
      </c>
      <c r="G23" s="42"/>
      <c r="H23" s="42">
        <v>8200</v>
      </c>
      <c r="I23" s="42"/>
      <c r="J23" s="42"/>
    </row>
    <row r="24" spans="1:10" s="20" customFormat="1" ht="27" customHeight="1">
      <c r="A24" s="70"/>
      <c r="B24" s="68"/>
      <c r="C24" s="69"/>
      <c r="D24" s="57"/>
      <c r="E24" s="42"/>
      <c r="F24" s="42"/>
      <c r="G24" s="42"/>
      <c r="H24" s="42"/>
      <c r="I24" s="42"/>
      <c r="J24" s="42"/>
    </row>
    <row r="25" spans="1:10" s="20" customFormat="1" ht="15.75">
      <c r="A25" s="70"/>
      <c r="B25" s="68" t="s">
        <v>164</v>
      </c>
      <c r="C25" s="69"/>
      <c r="D25" s="57"/>
      <c r="E25" s="42"/>
      <c r="F25" s="42">
        <f>SUM(F21:F23)</f>
        <v>34200</v>
      </c>
      <c r="G25" s="42"/>
      <c r="H25" s="42">
        <f>SUM(H21:H23)</f>
        <v>34200</v>
      </c>
      <c r="I25" s="42"/>
      <c r="J25" s="42"/>
    </row>
    <row r="26" spans="1:10" s="20" customFormat="1" ht="15.75">
      <c r="A26" s="70"/>
      <c r="B26" s="68"/>
      <c r="C26" s="69"/>
      <c r="D26" s="57"/>
      <c r="E26" s="42"/>
      <c r="F26" s="42"/>
      <c r="G26" s="42"/>
      <c r="H26" s="42"/>
      <c r="I26" s="42"/>
      <c r="J26" s="42"/>
    </row>
    <row r="27" spans="1:10" s="20" customFormat="1" ht="33.75" customHeight="1">
      <c r="A27" s="42" t="s">
        <v>91</v>
      </c>
      <c r="B27" s="25" t="s">
        <v>173</v>
      </c>
      <c r="C27" s="56" t="s">
        <v>172</v>
      </c>
      <c r="D27" s="9">
        <v>900</v>
      </c>
      <c r="E27" s="42">
        <v>90095</v>
      </c>
      <c r="F27" s="42">
        <v>372418</v>
      </c>
      <c r="G27" s="42">
        <v>9369</v>
      </c>
      <c r="H27" s="42"/>
      <c r="I27" s="42">
        <v>363049</v>
      </c>
      <c r="J27" s="42"/>
    </row>
    <row r="28" spans="1:10" s="20" customFormat="1" ht="33.75" customHeight="1">
      <c r="A28" s="42"/>
      <c r="B28" s="25"/>
      <c r="C28" s="56"/>
      <c r="D28" s="9"/>
      <c r="E28" s="42"/>
      <c r="F28" s="42"/>
      <c r="G28" s="42"/>
      <c r="H28" s="42"/>
      <c r="I28" s="42"/>
      <c r="J28" s="42"/>
    </row>
    <row r="29" spans="1:10" s="20" customFormat="1" ht="33" customHeight="1">
      <c r="A29" s="42" t="s">
        <v>140</v>
      </c>
      <c r="B29" s="25" t="s">
        <v>264</v>
      </c>
      <c r="C29" s="56" t="s">
        <v>172</v>
      </c>
      <c r="D29" s="9">
        <v>900</v>
      </c>
      <c r="E29" s="42">
        <v>90015</v>
      </c>
      <c r="F29" s="42">
        <v>122277</v>
      </c>
      <c r="G29" s="42">
        <v>63057</v>
      </c>
      <c r="H29" s="42"/>
      <c r="I29" s="42">
        <v>59220</v>
      </c>
      <c r="J29" s="42"/>
    </row>
    <row r="30" spans="1:10" s="20" customFormat="1" ht="33" customHeight="1">
      <c r="A30" s="42"/>
      <c r="B30" s="25"/>
      <c r="C30" s="56"/>
      <c r="D30" s="9"/>
      <c r="E30" s="42"/>
      <c r="F30" s="42"/>
      <c r="G30" s="42"/>
      <c r="H30" s="42"/>
      <c r="I30" s="42"/>
      <c r="J30" s="42"/>
    </row>
    <row r="31" spans="1:10" s="20" customFormat="1" ht="25.5" customHeight="1">
      <c r="A31" s="42" t="s">
        <v>148</v>
      </c>
      <c r="B31" s="25" t="s">
        <v>265</v>
      </c>
      <c r="C31" s="56" t="s">
        <v>172</v>
      </c>
      <c r="D31" s="9">
        <v>900</v>
      </c>
      <c r="E31" s="42">
        <v>90095</v>
      </c>
      <c r="F31" s="42">
        <v>236061</v>
      </c>
      <c r="G31" s="42">
        <v>60768</v>
      </c>
      <c r="H31" s="42"/>
      <c r="I31" s="42">
        <v>175293</v>
      </c>
      <c r="J31" s="42"/>
    </row>
    <row r="32" spans="1:10" s="20" customFormat="1" ht="25.5" customHeight="1">
      <c r="A32" s="70"/>
      <c r="B32" s="79"/>
      <c r="C32" s="69"/>
      <c r="D32" s="9"/>
      <c r="E32" s="80"/>
      <c r="F32" s="42"/>
      <c r="G32" s="42"/>
      <c r="H32" s="42"/>
      <c r="I32" s="42"/>
      <c r="J32" s="42"/>
    </row>
    <row r="33" spans="1:10" s="20" customFormat="1" ht="16.5" customHeight="1">
      <c r="A33" s="70"/>
      <c r="B33" s="68" t="s">
        <v>164</v>
      </c>
      <c r="C33" s="71"/>
      <c r="D33" s="42"/>
      <c r="E33" s="43"/>
      <c r="F33" s="42">
        <f>SUM(F27:F31)</f>
        <v>730756</v>
      </c>
      <c r="G33" s="42">
        <f>SUM(G27:G31)</f>
        <v>133194</v>
      </c>
      <c r="H33" s="42"/>
      <c r="I33" s="42">
        <f>SUM(I27:I31)</f>
        <v>597562</v>
      </c>
      <c r="J33" s="42"/>
    </row>
    <row r="34" spans="1:10" s="20" customFormat="1" ht="16.5" customHeight="1">
      <c r="A34" s="70"/>
      <c r="B34" s="68"/>
      <c r="C34" s="71"/>
      <c r="D34" s="42"/>
      <c r="E34" s="43"/>
      <c r="F34" s="42"/>
      <c r="G34" s="42"/>
      <c r="H34" s="42"/>
      <c r="I34" s="42"/>
      <c r="J34" s="42"/>
    </row>
    <row r="35" spans="1:10" ht="15.75">
      <c r="A35" s="168" t="s">
        <v>260</v>
      </c>
      <c r="B35" s="168"/>
      <c r="C35" s="56"/>
      <c r="D35" s="56"/>
      <c r="E35" s="56"/>
      <c r="F35" s="58">
        <f>SUM(F19+F25+F33)</f>
        <v>1463560</v>
      </c>
      <c r="G35" s="58">
        <f>SUM(G19+G25+G33)</f>
        <v>398837</v>
      </c>
      <c r="H35" s="32">
        <f>SUM(H19+H25+H33)</f>
        <v>34200</v>
      </c>
      <c r="I35" s="58">
        <f>SUM(I19+I25+I33)</f>
        <v>1030523</v>
      </c>
      <c r="J35" s="58"/>
    </row>
    <row r="36" spans="1:10" ht="15.75">
      <c r="A36" s="9"/>
      <c r="B36" s="13"/>
      <c r="C36" s="78"/>
      <c r="D36" s="78"/>
      <c r="E36" s="69"/>
      <c r="F36" s="58"/>
      <c r="G36" s="58"/>
      <c r="H36" s="32"/>
      <c r="I36" s="58"/>
      <c r="J36" s="58"/>
    </row>
    <row r="37" ht="15.75">
      <c r="I37" s="43"/>
    </row>
  </sheetData>
  <mergeCells count="9">
    <mergeCell ref="A5:J6"/>
    <mergeCell ref="A35:B35"/>
    <mergeCell ref="F8:F9"/>
    <mergeCell ref="G8:J8"/>
    <mergeCell ref="E8:E9"/>
    <mergeCell ref="A8:A9"/>
    <mergeCell ref="B8:B9"/>
    <mergeCell ref="C8:C9"/>
    <mergeCell ref="D8:D9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F9" sqref="F9"/>
    </sheetView>
  </sheetViews>
  <sheetFormatPr defaultColWidth="9.00390625" defaultRowHeight="12.75"/>
  <cols>
    <col min="1" max="1" width="4.375" style="0" customWidth="1"/>
    <col min="2" max="2" width="15.375" style="0" customWidth="1"/>
    <col min="4" max="4" width="46.875" style="0" customWidth="1"/>
  </cols>
  <sheetData>
    <row r="3" ht="12.75">
      <c r="C3" t="s">
        <v>451</v>
      </c>
    </row>
    <row r="5" spans="1:4" ht="12.75">
      <c r="A5" s="82" t="s">
        <v>1</v>
      </c>
      <c r="B5" s="82" t="s">
        <v>312</v>
      </c>
      <c r="C5" s="82" t="s">
        <v>30</v>
      </c>
      <c r="D5" s="82" t="s">
        <v>311</v>
      </c>
    </row>
    <row r="6" spans="1:4" ht="12.75">
      <c r="A6" s="82" t="s">
        <v>31</v>
      </c>
      <c r="B6" s="84">
        <v>39573</v>
      </c>
      <c r="C6" s="103">
        <v>2000</v>
      </c>
      <c r="D6" s="83" t="s">
        <v>452</v>
      </c>
    </row>
    <row r="7" spans="1:4" ht="12.75">
      <c r="A7" s="82" t="s">
        <v>32</v>
      </c>
      <c r="B7" s="84">
        <v>39601</v>
      </c>
      <c r="C7" s="103">
        <v>4500</v>
      </c>
      <c r="D7" s="83" t="s">
        <v>453</v>
      </c>
    </row>
    <row r="8" spans="1:4" ht="38.25">
      <c r="A8" s="82" t="s">
        <v>33</v>
      </c>
      <c r="B8" s="84">
        <v>39611</v>
      </c>
      <c r="C8" s="103">
        <v>4200</v>
      </c>
      <c r="D8" s="83" t="s">
        <v>454</v>
      </c>
    </row>
    <row r="9" spans="1:4" ht="25.5">
      <c r="A9" s="82" t="s">
        <v>34</v>
      </c>
      <c r="B9" s="84">
        <v>39615</v>
      </c>
      <c r="C9" s="103">
        <v>1000</v>
      </c>
      <c r="D9" s="83" t="s">
        <v>455</v>
      </c>
    </row>
    <row r="10" spans="1:4" ht="38.25" customHeight="1">
      <c r="A10" s="82" t="s">
        <v>35</v>
      </c>
      <c r="B10" s="84">
        <v>39636</v>
      </c>
      <c r="C10" s="103">
        <v>25400</v>
      </c>
      <c r="D10" s="83" t="s">
        <v>456</v>
      </c>
    </row>
    <row r="11" spans="1:4" ht="25.5">
      <c r="A11" s="82" t="s">
        <v>36</v>
      </c>
      <c r="B11" s="84">
        <v>39706</v>
      </c>
      <c r="C11" s="103">
        <v>4500</v>
      </c>
      <c r="D11" s="83" t="s">
        <v>457</v>
      </c>
    </row>
    <row r="12" spans="1:4" ht="12.75">
      <c r="A12" s="82" t="s">
        <v>91</v>
      </c>
      <c r="B12" s="84">
        <v>39790</v>
      </c>
      <c r="C12" s="103">
        <v>7938</v>
      </c>
      <c r="D12" s="83" t="s">
        <v>458</v>
      </c>
    </row>
    <row r="13" spans="1:4" ht="12.75">
      <c r="A13" s="85"/>
      <c r="B13" s="86" t="s">
        <v>168</v>
      </c>
      <c r="C13" s="103">
        <f>SUM(C6:C12)</f>
        <v>49538</v>
      </c>
      <c r="D13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0"/>
  <sheetViews>
    <sheetView view="pageBreakPreview" zoomScaleSheetLayoutView="100" workbookViewId="0" topLeftCell="A28">
      <selection activeCell="F32" sqref="F32"/>
    </sheetView>
  </sheetViews>
  <sheetFormatPr defaultColWidth="9.00390625" defaultRowHeight="12.75"/>
  <cols>
    <col min="1" max="1" width="3.125" style="0" customWidth="1"/>
    <col min="2" max="2" width="32.25390625" style="0" customWidth="1"/>
    <col min="3" max="3" width="34.125" style="0" customWidth="1"/>
    <col min="4" max="4" width="6.00390625" style="0" customWidth="1"/>
    <col min="5" max="5" width="10.125" style="0" customWidth="1"/>
    <col min="6" max="6" width="10.00390625" style="0" bestFit="1" customWidth="1"/>
    <col min="7" max="7" width="6.125" style="0" customWidth="1"/>
    <col min="8" max="8" width="9.75390625" style="0" customWidth="1"/>
    <col min="9" max="9" width="8.875" style="0" customWidth="1"/>
    <col min="10" max="10" width="10.00390625" style="0" customWidth="1"/>
  </cols>
  <sheetData>
    <row r="1" spans="1:10" ht="12.75">
      <c r="A1" s="211" t="s">
        <v>406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.75" customHeight="1">
      <c r="A2" s="203" t="s">
        <v>1</v>
      </c>
      <c r="B2" s="203" t="s">
        <v>310</v>
      </c>
      <c r="C2" s="131" t="s">
        <v>286</v>
      </c>
      <c r="D2" s="213" t="s">
        <v>12</v>
      </c>
      <c r="E2" s="203" t="s">
        <v>273</v>
      </c>
      <c r="F2" s="214" t="s">
        <v>85</v>
      </c>
      <c r="G2" s="215"/>
      <c r="H2" s="215"/>
      <c r="I2" s="215"/>
      <c r="J2" s="216"/>
    </row>
    <row r="3" spans="1:10" ht="55.5" customHeight="1">
      <c r="A3" s="204"/>
      <c r="B3" s="204"/>
      <c r="C3" s="130" t="s">
        <v>488</v>
      </c>
      <c r="D3" s="208"/>
      <c r="E3" s="204"/>
      <c r="F3" s="62" t="s">
        <v>81</v>
      </c>
      <c r="G3" s="62" t="s">
        <v>19</v>
      </c>
      <c r="H3" s="62" t="s">
        <v>82</v>
      </c>
      <c r="I3" s="62" t="s">
        <v>429</v>
      </c>
      <c r="J3" s="62" t="s">
        <v>430</v>
      </c>
    </row>
    <row r="4" spans="1:10" ht="9" customHeight="1">
      <c r="A4" s="19">
        <v>1</v>
      </c>
      <c r="B4" s="19">
        <v>2</v>
      </c>
      <c r="C4" s="81">
        <v>3</v>
      </c>
      <c r="D4" s="20">
        <v>4</v>
      </c>
      <c r="E4" s="19">
        <v>5</v>
      </c>
      <c r="F4" s="19">
        <v>6</v>
      </c>
      <c r="G4" s="19">
        <v>7</v>
      </c>
      <c r="H4" s="19">
        <v>8</v>
      </c>
      <c r="I4" s="19"/>
      <c r="J4" s="19">
        <v>9</v>
      </c>
    </row>
    <row r="5" spans="1:10" ht="19.5" customHeight="1">
      <c r="A5" s="201" t="s">
        <v>31</v>
      </c>
      <c r="B5" s="207" t="s">
        <v>398</v>
      </c>
      <c r="C5" s="203" t="s">
        <v>464</v>
      </c>
      <c r="D5" s="209">
        <v>1010</v>
      </c>
      <c r="E5" s="108">
        <f aca="true" t="shared" si="0" ref="E5:E14">SUM(F5:J5)</f>
        <v>1510000</v>
      </c>
      <c r="F5" s="108">
        <v>135000</v>
      </c>
      <c r="G5" s="108"/>
      <c r="H5" s="108">
        <v>250000</v>
      </c>
      <c r="I5" s="113"/>
      <c r="J5" s="108">
        <v>1125000</v>
      </c>
    </row>
    <row r="6" spans="1:10" ht="18" customHeight="1">
      <c r="A6" s="202"/>
      <c r="B6" s="208"/>
      <c r="C6" s="204"/>
      <c r="D6" s="210"/>
      <c r="E6" s="108">
        <f t="shared" si="0"/>
        <v>64926</v>
      </c>
      <c r="F6" s="162">
        <v>64926</v>
      </c>
      <c r="G6" s="114"/>
      <c r="H6" s="114"/>
      <c r="I6" s="114"/>
      <c r="J6" s="114"/>
    </row>
    <row r="7" spans="1:10" ht="19.5" customHeight="1">
      <c r="A7" s="201" t="s">
        <v>32</v>
      </c>
      <c r="B7" s="207" t="s">
        <v>399</v>
      </c>
      <c r="C7" s="203" t="s">
        <v>465</v>
      </c>
      <c r="D7" s="201">
        <v>60016</v>
      </c>
      <c r="E7" s="108">
        <f t="shared" si="0"/>
        <v>212642</v>
      </c>
      <c r="F7" s="108">
        <v>56162</v>
      </c>
      <c r="G7" s="108"/>
      <c r="H7" s="108">
        <v>156480</v>
      </c>
      <c r="I7" s="113"/>
      <c r="J7" s="108"/>
    </row>
    <row r="8" spans="1:10" ht="40.5" customHeight="1">
      <c r="A8" s="202"/>
      <c r="B8" s="208"/>
      <c r="C8" s="204"/>
      <c r="D8" s="202"/>
      <c r="E8" s="108">
        <f t="shared" si="0"/>
        <v>212642</v>
      </c>
      <c r="F8" s="162">
        <v>56162</v>
      </c>
      <c r="G8" s="114"/>
      <c r="H8" s="114">
        <v>156480</v>
      </c>
      <c r="I8" s="114"/>
      <c r="J8" s="114"/>
    </row>
    <row r="9" spans="1:10" ht="19.5" customHeight="1">
      <c r="A9" s="201" t="s">
        <v>33</v>
      </c>
      <c r="B9" s="207" t="s">
        <v>400</v>
      </c>
      <c r="C9" s="203" t="s">
        <v>465</v>
      </c>
      <c r="D9" s="201">
        <v>60016</v>
      </c>
      <c r="E9" s="108">
        <f t="shared" si="0"/>
        <v>25990</v>
      </c>
      <c r="F9" s="108">
        <v>25990</v>
      </c>
      <c r="G9" s="108"/>
      <c r="H9" s="113"/>
      <c r="I9" s="113"/>
      <c r="J9" s="108"/>
    </row>
    <row r="10" spans="1:10" ht="31.5" customHeight="1">
      <c r="A10" s="202"/>
      <c r="B10" s="208"/>
      <c r="C10" s="204"/>
      <c r="D10" s="202"/>
      <c r="E10" s="108">
        <f t="shared" si="0"/>
        <v>25990</v>
      </c>
      <c r="F10" s="162">
        <v>25990</v>
      </c>
      <c r="G10" s="114"/>
      <c r="H10" s="114"/>
      <c r="I10" s="114"/>
      <c r="J10" s="114"/>
    </row>
    <row r="11" spans="1:10" ht="18" customHeight="1">
      <c r="A11" s="201" t="s">
        <v>34</v>
      </c>
      <c r="B11" s="205" t="s">
        <v>401</v>
      </c>
      <c r="C11" s="203" t="s">
        <v>466</v>
      </c>
      <c r="D11" s="201">
        <v>60016</v>
      </c>
      <c r="E11" s="108">
        <f t="shared" si="0"/>
        <v>5000</v>
      </c>
      <c r="F11" s="108">
        <v>5000</v>
      </c>
      <c r="G11" s="108"/>
      <c r="H11" s="113"/>
      <c r="I11" s="113"/>
      <c r="J11" s="108"/>
    </row>
    <row r="12" spans="1:10" ht="16.5" customHeight="1">
      <c r="A12" s="202"/>
      <c r="B12" s="206"/>
      <c r="C12" s="204"/>
      <c r="D12" s="202"/>
      <c r="E12" s="108">
        <f t="shared" si="0"/>
        <v>5000</v>
      </c>
      <c r="F12" s="114">
        <v>5000</v>
      </c>
      <c r="G12" s="114"/>
      <c r="H12" s="114"/>
      <c r="I12" s="114"/>
      <c r="J12" s="114"/>
    </row>
    <row r="13" spans="1:10" ht="18" customHeight="1">
      <c r="A13" s="201" t="s">
        <v>35</v>
      </c>
      <c r="B13" s="207" t="s">
        <v>467</v>
      </c>
      <c r="C13" s="203" t="s">
        <v>468</v>
      </c>
      <c r="D13" s="201">
        <v>70005</v>
      </c>
      <c r="E13" s="108">
        <f t="shared" si="0"/>
        <v>20000</v>
      </c>
      <c r="F13" s="108">
        <v>20000</v>
      </c>
      <c r="G13" s="115"/>
      <c r="H13" s="113"/>
      <c r="I13" s="113"/>
      <c r="J13" s="108"/>
    </row>
    <row r="14" spans="1:10" ht="15.75" customHeight="1">
      <c r="A14" s="202"/>
      <c r="B14" s="208"/>
      <c r="C14" s="204"/>
      <c r="D14" s="202"/>
      <c r="E14" s="108">
        <f t="shared" si="0"/>
        <v>18824.84</v>
      </c>
      <c r="F14" s="114">
        <v>18824.84</v>
      </c>
      <c r="G14" s="114"/>
      <c r="H14" s="114"/>
      <c r="I14" s="114"/>
      <c r="J14" s="114"/>
    </row>
    <row r="15" spans="1:10" ht="20.25" customHeight="1">
      <c r="A15" s="201" t="s">
        <v>36</v>
      </c>
      <c r="B15" s="207" t="s">
        <v>402</v>
      </c>
      <c r="C15" s="203" t="s">
        <v>469</v>
      </c>
      <c r="D15" s="201">
        <v>90001</v>
      </c>
      <c r="E15" s="108">
        <v>786711</v>
      </c>
      <c r="F15" s="108">
        <v>136711</v>
      </c>
      <c r="G15" s="108"/>
      <c r="H15" s="108">
        <v>500000</v>
      </c>
      <c r="I15" s="128" t="s">
        <v>428</v>
      </c>
      <c r="J15" s="108"/>
    </row>
    <row r="16" spans="1:10" ht="17.25" customHeight="1">
      <c r="A16" s="202"/>
      <c r="B16" s="217"/>
      <c r="C16" s="204"/>
      <c r="D16" s="202"/>
      <c r="E16" s="108">
        <f aca="true" t="shared" si="1" ref="E16:E22">SUM(F16:J16)</f>
        <v>285326</v>
      </c>
      <c r="F16" s="114">
        <v>60726</v>
      </c>
      <c r="G16" s="114"/>
      <c r="H16" s="114">
        <v>224600</v>
      </c>
      <c r="I16" s="129"/>
      <c r="J16" s="114"/>
    </row>
    <row r="17" spans="1:10" ht="19.5" customHeight="1">
      <c r="A17" s="201" t="s">
        <v>91</v>
      </c>
      <c r="B17" s="203" t="s">
        <v>361</v>
      </c>
      <c r="C17" s="203" t="s">
        <v>470</v>
      </c>
      <c r="D17" s="201">
        <v>80110</v>
      </c>
      <c r="E17" s="108">
        <f t="shared" si="1"/>
        <v>180000</v>
      </c>
      <c r="F17" s="108">
        <v>75082</v>
      </c>
      <c r="G17" s="108"/>
      <c r="H17" s="108">
        <v>104918</v>
      </c>
      <c r="I17" s="113"/>
      <c r="J17" s="108"/>
    </row>
    <row r="18" spans="1:10" ht="18" customHeight="1">
      <c r="A18" s="202"/>
      <c r="B18" s="204"/>
      <c r="C18" s="204"/>
      <c r="D18" s="202"/>
      <c r="E18" s="108">
        <f t="shared" si="1"/>
        <v>160012</v>
      </c>
      <c r="F18" s="114">
        <v>55094</v>
      </c>
      <c r="G18" s="114"/>
      <c r="H18" s="114">
        <v>104918</v>
      </c>
      <c r="I18" s="114"/>
      <c r="J18" s="114"/>
    </row>
    <row r="19" spans="1:11" ht="18" customHeight="1">
      <c r="A19" s="201" t="s">
        <v>140</v>
      </c>
      <c r="B19" s="203" t="s">
        <v>403</v>
      </c>
      <c r="C19" s="203" t="s">
        <v>471</v>
      </c>
      <c r="D19" s="201">
        <v>85154</v>
      </c>
      <c r="E19" s="108">
        <f t="shared" si="1"/>
        <v>206736</v>
      </c>
      <c r="F19" s="108">
        <v>95588</v>
      </c>
      <c r="G19" s="108"/>
      <c r="H19" s="113"/>
      <c r="I19" s="113"/>
      <c r="J19" s="127">
        <v>111148</v>
      </c>
      <c r="K19" s="61"/>
    </row>
    <row r="20" spans="1:10" ht="13.5" customHeight="1">
      <c r="A20" s="202"/>
      <c r="B20" s="204"/>
      <c r="C20" s="204"/>
      <c r="D20" s="202"/>
      <c r="E20" s="108">
        <f t="shared" si="1"/>
        <v>206735.63</v>
      </c>
      <c r="F20" s="114">
        <v>95587.63</v>
      </c>
      <c r="G20" s="114"/>
      <c r="H20" s="114"/>
      <c r="I20" s="114"/>
      <c r="J20" s="114">
        <v>111148</v>
      </c>
    </row>
    <row r="21" spans="1:10" ht="20.25" customHeight="1">
      <c r="A21" s="201" t="s">
        <v>148</v>
      </c>
      <c r="B21" s="203" t="s">
        <v>404</v>
      </c>
      <c r="C21" s="203" t="s">
        <v>472</v>
      </c>
      <c r="D21" s="201">
        <v>90004</v>
      </c>
      <c r="E21" s="108">
        <f t="shared" si="1"/>
        <v>30000</v>
      </c>
      <c r="F21" s="108">
        <v>30000</v>
      </c>
      <c r="G21" s="108"/>
      <c r="H21" s="113"/>
      <c r="I21" s="113"/>
      <c r="J21" s="108"/>
    </row>
    <row r="22" spans="1:10" ht="17.25" customHeight="1">
      <c r="A22" s="202"/>
      <c r="B22" s="204"/>
      <c r="C22" s="204"/>
      <c r="D22" s="202"/>
      <c r="E22" s="108">
        <f t="shared" si="1"/>
        <v>19520</v>
      </c>
      <c r="F22" s="114">
        <v>19520</v>
      </c>
      <c r="G22" s="114"/>
      <c r="H22" s="114"/>
      <c r="I22" s="114"/>
      <c r="J22" s="114"/>
    </row>
    <row r="23" spans="1:10" ht="20.25" customHeight="1">
      <c r="A23" s="201" t="s">
        <v>151</v>
      </c>
      <c r="B23" s="203" t="s">
        <v>405</v>
      </c>
      <c r="C23" s="203" t="s">
        <v>473</v>
      </c>
      <c r="D23" s="201">
        <v>92695</v>
      </c>
      <c r="E23" s="108">
        <v>109125</v>
      </c>
      <c r="F23" s="108">
        <v>109125</v>
      </c>
      <c r="G23" s="108"/>
      <c r="H23" s="113"/>
      <c r="I23" s="113"/>
      <c r="J23" s="108"/>
    </row>
    <row r="24" spans="1:10" ht="15.75" customHeight="1">
      <c r="A24" s="202"/>
      <c r="B24" s="204"/>
      <c r="C24" s="204"/>
      <c r="D24" s="202"/>
      <c r="E24" s="108">
        <f>SUM(F24:J24)</f>
        <v>57080</v>
      </c>
      <c r="F24" s="114">
        <v>57080</v>
      </c>
      <c r="G24" s="114"/>
      <c r="H24" s="114"/>
      <c r="I24" s="114"/>
      <c r="J24" s="114"/>
    </row>
    <row r="25" spans="1:10" ht="15.75" customHeight="1">
      <c r="A25" s="109" t="s">
        <v>154</v>
      </c>
      <c r="B25" s="203" t="s">
        <v>481</v>
      </c>
      <c r="C25" s="203" t="s">
        <v>480</v>
      </c>
      <c r="D25" s="201">
        <v>60014</v>
      </c>
      <c r="E25" s="116">
        <v>79600</v>
      </c>
      <c r="F25" s="116">
        <v>79600</v>
      </c>
      <c r="G25" s="116"/>
      <c r="H25" s="116"/>
      <c r="I25" s="116"/>
      <c r="J25" s="116"/>
    </row>
    <row r="26" spans="1:10" ht="13.5" customHeight="1">
      <c r="A26" s="110"/>
      <c r="B26" s="204"/>
      <c r="C26" s="204"/>
      <c r="D26" s="202"/>
      <c r="E26" s="108">
        <f>SUM(F26:J26)</f>
        <v>74826.85</v>
      </c>
      <c r="F26" s="114">
        <v>74826.85</v>
      </c>
      <c r="G26" s="114"/>
      <c r="H26" s="114"/>
      <c r="I26" s="114"/>
      <c r="J26" s="114"/>
    </row>
    <row r="27" spans="1:10" ht="15.75" customHeight="1">
      <c r="A27" s="109" t="s">
        <v>156</v>
      </c>
      <c r="B27" s="203" t="s">
        <v>407</v>
      </c>
      <c r="C27" s="203" t="s">
        <v>482</v>
      </c>
      <c r="D27" s="201">
        <v>60016</v>
      </c>
      <c r="E27" s="116">
        <v>261921</v>
      </c>
      <c r="F27" s="116">
        <v>261921</v>
      </c>
      <c r="G27" s="116"/>
      <c r="H27" s="116"/>
      <c r="I27" s="116"/>
      <c r="J27" s="116"/>
    </row>
    <row r="28" spans="1:10" ht="15.75" customHeight="1">
      <c r="A28" s="110"/>
      <c r="B28" s="204"/>
      <c r="C28" s="204"/>
      <c r="D28" s="202"/>
      <c r="E28" s="108">
        <f>SUM(F28:J28)</f>
        <v>261920.54</v>
      </c>
      <c r="F28" s="114">
        <v>261920.54</v>
      </c>
      <c r="G28" s="114"/>
      <c r="H28" s="114"/>
      <c r="I28" s="114"/>
      <c r="J28" s="114"/>
    </row>
    <row r="29" spans="1:10" ht="15.75" customHeight="1">
      <c r="A29" s="201" t="s">
        <v>158</v>
      </c>
      <c r="B29" s="203" t="s">
        <v>408</v>
      </c>
      <c r="C29" s="203" t="s">
        <v>477</v>
      </c>
      <c r="D29" s="201">
        <v>60016</v>
      </c>
      <c r="E29" s="116">
        <v>65351</v>
      </c>
      <c r="F29" s="116">
        <v>65351</v>
      </c>
      <c r="G29" s="116"/>
      <c r="H29" s="116"/>
      <c r="I29" s="116"/>
      <c r="J29" s="116"/>
    </row>
    <row r="30" spans="1:10" ht="15.75" customHeight="1">
      <c r="A30" s="202"/>
      <c r="B30" s="204"/>
      <c r="C30" s="204"/>
      <c r="D30" s="202"/>
      <c r="E30" s="108">
        <f>SUM(F30:J30)</f>
        <v>65351.04</v>
      </c>
      <c r="F30" s="114">
        <v>65351.04</v>
      </c>
      <c r="G30" s="114"/>
      <c r="H30" s="114"/>
      <c r="I30" s="114"/>
      <c r="J30" s="114"/>
    </row>
    <row r="31" spans="1:10" ht="15.75" customHeight="1">
      <c r="A31" s="201" t="s">
        <v>344</v>
      </c>
      <c r="B31" s="203" t="s">
        <v>409</v>
      </c>
      <c r="C31" s="203" t="s">
        <v>478</v>
      </c>
      <c r="D31" s="201">
        <v>60016</v>
      </c>
      <c r="E31" s="116">
        <v>35690</v>
      </c>
      <c r="F31" s="116">
        <v>35690</v>
      </c>
      <c r="G31" s="116"/>
      <c r="H31" s="116"/>
      <c r="I31" s="116"/>
      <c r="J31" s="116"/>
    </row>
    <row r="32" spans="1:10" ht="24" customHeight="1">
      <c r="A32" s="202"/>
      <c r="B32" s="204"/>
      <c r="C32" s="204"/>
      <c r="D32" s="202"/>
      <c r="E32" s="108">
        <f>SUM(F32:J32)</f>
        <v>35689.48</v>
      </c>
      <c r="F32" s="162">
        <v>35689.48</v>
      </c>
      <c r="G32" s="114"/>
      <c r="H32" s="114"/>
      <c r="I32" s="114"/>
      <c r="J32" s="114"/>
    </row>
    <row r="33" spans="1:10" ht="18" customHeight="1">
      <c r="A33" s="201" t="s">
        <v>345</v>
      </c>
      <c r="B33" s="203" t="s">
        <v>410</v>
      </c>
      <c r="C33" s="203" t="s">
        <v>479</v>
      </c>
      <c r="D33" s="201">
        <v>60016</v>
      </c>
      <c r="E33" s="116">
        <v>136226</v>
      </c>
      <c r="F33" s="116">
        <v>81226</v>
      </c>
      <c r="G33" s="116"/>
      <c r="H33" s="117"/>
      <c r="I33" s="117" t="s">
        <v>425</v>
      </c>
      <c r="J33" s="116"/>
    </row>
    <row r="34" spans="1:10" ht="13.5" customHeight="1">
      <c r="A34" s="202"/>
      <c r="B34" s="204"/>
      <c r="C34" s="204"/>
      <c r="D34" s="202"/>
      <c r="E34" s="108">
        <f>SUM(F34:J34)</f>
        <v>136283.6</v>
      </c>
      <c r="F34" s="114">
        <v>81283.6</v>
      </c>
      <c r="G34" s="114"/>
      <c r="H34" s="114"/>
      <c r="I34" s="114">
        <v>55000</v>
      </c>
      <c r="J34" s="114"/>
    </row>
    <row r="35" spans="1:10" ht="21" customHeight="1">
      <c r="A35" s="201" t="s">
        <v>418</v>
      </c>
      <c r="B35" s="203" t="s">
        <v>411</v>
      </c>
      <c r="C35" s="203" t="s">
        <v>483</v>
      </c>
      <c r="D35" s="201">
        <v>60016</v>
      </c>
      <c r="E35" s="116">
        <v>60000</v>
      </c>
      <c r="F35" s="116">
        <v>30000</v>
      </c>
      <c r="G35" s="118"/>
      <c r="H35" s="117"/>
      <c r="I35" s="117" t="s">
        <v>426</v>
      </c>
      <c r="J35" s="118"/>
    </row>
    <row r="36" spans="1:10" ht="19.5" customHeight="1">
      <c r="A36" s="202"/>
      <c r="B36" s="204"/>
      <c r="C36" s="204"/>
      <c r="D36" s="202"/>
      <c r="E36" s="108">
        <f>SUM(F36:J36)</f>
        <v>44546.84</v>
      </c>
      <c r="F36" s="114">
        <v>29546.84</v>
      </c>
      <c r="G36" s="114"/>
      <c r="H36" s="114"/>
      <c r="I36" s="114">
        <v>15000</v>
      </c>
      <c r="J36" s="114"/>
    </row>
    <row r="37" spans="1:10" ht="15.75" customHeight="1">
      <c r="A37" s="201" t="s">
        <v>419</v>
      </c>
      <c r="B37" s="203" t="s">
        <v>412</v>
      </c>
      <c r="C37" s="203" t="s">
        <v>484</v>
      </c>
      <c r="D37" s="201">
        <v>60016</v>
      </c>
      <c r="E37" s="119">
        <v>39375</v>
      </c>
      <c r="F37" s="119">
        <v>39375</v>
      </c>
      <c r="G37" s="120"/>
      <c r="H37" s="121"/>
      <c r="I37" s="121"/>
      <c r="J37" s="120"/>
    </row>
    <row r="38" spans="1:10" ht="15.75" customHeight="1">
      <c r="A38" s="202"/>
      <c r="B38" s="204"/>
      <c r="C38" s="204"/>
      <c r="D38" s="202"/>
      <c r="E38" s="108">
        <f>SUM(F38:J38)</f>
        <v>38374.7</v>
      </c>
      <c r="F38" s="114">
        <v>38374.7</v>
      </c>
      <c r="G38" s="114"/>
      <c r="H38" s="114"/>
      <c r="I38" s="114"/>
      <c r="J38" s="114"/>
    </row>
    <row r="39" spans="1:10" ht="15.75" customHeight="1">
      <c r="A39" s="201" t="s">
        <v>420</v>
      </c>
      <c r="B39" s="203" t="s">
        <v>413</v>
      </c>
      <c r="C39" s="203" t="s">
        <v>485</v>
      </c>
      <c r="D39" s="201">
        <v>60016</v>
      </c>
      <c r="E39" s="119">
        <v>56700</v>
      </c>
      <c r="F39" s="119">
        <v>56700</v>
      </c>
      <c r="G39" s="120"/>
      <c r="H39" s="121"/>
      <c r="I39" s="121"/>
      <c r="J39" s="120"/>
    </row>
    <row r="40" spans="1:10" ht="15.75" customHeight="1">
      <c r="A40" s="202"/>
      <c r="B40" s="204"/>
      <c r="C40" s="204"/>
      <c r="D40" s="202"/>
      <c r="E40" s="108">
        <f>SUM(F40:J40)</f>
        <v>56700.32</v>
      </c>
      <c r="F40" s="114">
        <v>56700.32</v>
      </c>
      <c r="G40" s="114"/>
      <c r="H40" s="114"/>
      <c r="I40" s="114"/>
      <c r="J40" s="114"/>
    </row>
    <row r="41" spans="1:10" ht="18.75" customHeight="1">
      <c r="A41" s="201" t="s">
        <v>421</v>
      </c>
      <c r="B41" s="203" t="s">
        <v>414</v>
      </c>
      <c r="C41" s="203" t="s">
        <v>474</v>
      </c>
      <c r="D41" s="201">
        <v>75023</v>
      </c>
      <c r="E41" s="122">
        <v>859391</v>
      </c>
      <c r="F41" s="122">
        <v>128909</v>
      </c>
      <c r="G41" s="123"/>
      <c r="H41" s="124"/>
      <c r="I41" s="124" t="s">
        <v>427</v>
      </c>
      <c r="J41" s="123"/>
    </row>
    <row r="42" spans="1:10" ht="14.25" customHeight="1">
      <c r="A42" s="202"/>
      <c r="B42" s="204"/>
      <c r="C42" s="204"/>
      <c r="D42" s="202"/>
      <c r="E42" s="108">
        <f>SUM(F42:J42)</f>
        <v>9763</v>
      </c>
      <c r="F42" s="114">
        <v>9763</v>
      </c>
      <c r="G42" s="114"/>
      <c r="H42" s="114"/>
      <c r="I42" s="114">
        <v>0</v>
      </c>
      <c r="J42" s="114"/>
    </row>
    <row r="43" spans="1:10" ht="33" customHeight="1">
      <c r="A43" s="201" t="s">
        <v>422</v>
      </c>
      <c r="B43" s="203" t="s">
        <v>415</v>
      </c>
      <c r="C43" s="203" t="s">
        <v>475</v>
      </c>
      <c r="D43" s="201">
        <v>85395</v>
      </c>
      <c r="E43" s="119">
        <v>18000</v>
      </c>
      <c r="F43" s="119">
        <v>270</v>
      </c>
      <c r="G43" s="123"/>
      <c r="H43" s="124"/>
      <c r="I43" s="124" t="s">
        <v>431</v>
      </c>
      <c r="J43" s="123"/>
    </row>
    <row r="44" spans="1:10" ht="12" customHeight="1">
      <c r="A44" s="202"/>
      <c r="B44" s="204"/>
      <c r="C44" s="204"/>
      <c r="D44" s="202"/>
      <c r="E44" s="108">
        <f>SUM(F44:J44)</f>
        <v>18000</v>
      </c>
      <c r="F44" s="114">
        <v>270</v>
      </c>
      <c r="G44" s="114"/>
      <c r="H44" s="114"/>
      <c r="I44" s="114">
        <v>17730</v>
      </c>
      <c r="J44" s="114"/>
    </row>
    <row r="45" spans="1:10" ht="16.5" customHeight="1">
      <c r="A45" s="201" t="s">
        <v>423</v>
      </c>
      <c r="B45" s="203" t="s">
        <v>416</v>
      </c>
      <c r="C45" s="203" t="s">
        <v>476</v>
      </c>
      <c r="D45" s="201">
        <v>80101</v>
      </c>
      <c r="E45" s="119">
        <v>4251</v>
      </c>
      <c r="F45" s="119">
        <v>4251</v>
      </c>
      <c r="G45" s="120"/>
      <c r="H45" s="121"/>
      <c r="I45" s="124"/>
      <c r="J45" s="123"/>
    </row>
    <row r="46" spans="1:10" ht="15.75" customHeight="1">
      <c r="A46" s="202"/>
      <c r="B46" s="204"/>
      <c r="C46" s="204"/>
      <c r="D46" s="202"/>
      <c r="E46" s="108">
        <f>SUM(F46:J46)</f>
        <v>4250.48</v>
      </c>
      <c r="F46" s="105">
        <v>4250.48</v>
      </c>
      <c r="G46" s="114"/>
      <c r="H46" s="114"/>
      <c r="I46" s="114"/>
      <c r="J46" s="114"/>
    </row>
    <row r="47" spans="1:10" ht="18" customHeight="1">
      <c r="A47" s="201" t="s">
        <v>424</v>
      </c>
      <c r="B47" s="203" t="s">
        <v>417</v>
      </c>
      <c r="C47" s="203" t="s">
        <v>486</v>
      </c>
      <c r="D47" s="201">
        <v>85212</v>
      </c>
      <c r="E47" s="125">
        <v>7700</v>
      </c>
      <c r="F47" s="125">
        <v>7700</v>
      </c>
      <c r="G47" s="123"/>
      <c r="H47" s="124"/>
      <c r="I47" s="124"/>
      <c r="J47" s="120"/>
    </row>
    <row r="48" spans="1:10" ht="12" customHeight="1">
      <c r="A48" s="202"/>
      <c r="B48" s="204"/>
      <c r="C48" s="204"/>
      <c r="D48" s="202"/>
      <c r="E48" s="108">
        <f>SUM(F48:J48)</f>
        <v>7571.56</v>
      </c>
      <c r="F48" s="114">
        <v>7571.56</v>
      </c>
      <c r="G48" s="114"/>
      <c r="H48" s="114"/>
      <c r="I48" s="114"/>
      <c r="J48" s="114"/>
    </row>
    <row r="49" spans="1:10" ht="9.75" customHeight="1">
      <c r="A49" s="218"/>
      <c r="B49" s="219"/>
      <c r="C49" s="219"/>
      <c r="D49" s="220"/>
      <c r="E49" s="107">
        <f>SUM(E5+E7+E9+E11+E13+E15+E17+E19+E21+E23+E25+E27+E29+E31+E33+E35+E37+E39+E41+E43+E45+E47)</f>
        <v>4710409</v>
      </c>
      <c r="F49" s="107">
        <f aca="true" t="shared" si="2" ref="F49:J50">SUM(F5+F7+F9+F11+F13+F15+F17+F19+F21+F23+F25+F27+F29+F31+F33+F35+F37+F39+F41+F43+F45+F47)</f>
        <v>1479651</v>
      </c>
      <c r="G49" s="107">
        <f t="shared" si="2"/>
        <v>0</v>
      </c>
      <c r="H49" s="107">
        <f>SUM(H5+H7+H9+H11+H13+H15+H17+H19+H21+H23+H25+H27+H29+H31+H33+H35+H37+H39+H41+H43+H45+H47)</f>
        <v>1011398</v>
      </c>
      <c r="I49" s="107">
        <v>983212</v>
      </c>
      <c r="J49" s="107">
        <f t="shared" si="2"/>
        <v>1236148</v>
      </c>
    </row>
    <row r="50" spans="1:42" ht="12.75">
      <c r="A50" s="221"/>
      <c r="B50" s="222"/>
      <c r="C50" s="222"/>
      <c r="D50" s="223"/>
      <c r="E50" s="107">
        <f>SUM(E6+E8+E10+E12+E14+E16+E18+E20+E22+E24+E26+E28+E30+E32+E34+E36+E38+E40+E42+E44+E46+E48)</f>
        <v>1809334.8800000006</v>
      </c>
      <c r="F50" s="107">
        <f>SUM(F6+F8+F10+F12+F14+F16+F18+F20+F22+F24+F26+F28+F30+F32+F34+F36+F38+F40+F42+F44+F46+F48)</f>
        <v>1124458.88</v>
      </c>
      <c r="G50" s="107">
        <f t="shared" si="2"/>
        <v>0</v>
      </c>
      <c r="H50" s="107">
        <f>SUM(H6+H8+H10+H12+H14+H16+H18+H20+H22+H24+H26+H28+H30+H32+H34+H36+H38+H40+H42+H44+H46+H48)</f>
        <v>485998</v>
      </c>
      <c r="I50" s="107">
        <f>SUM(I6+I8+I10+I12+I14+I16+I18+I20+I22+I24+I26+I28+I30+I32+I34+I36+I38+I40+I42+I44+I46+I48)</f>
        <v>87730</v>
      </c>
      <c r="J50" s="107">
        <f t="shared" si="2"/>
        <v>111148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</sheetData>
  <mergeCells count="93">
    <mergeCell ref="C39:C40"/>
    <mergeCell ref="C41:C42"/>
    <mergeCell ref="C43:C44"/>
    <mergeCell ref="D37:D38"/>
    <mergeCell ref="D39:D40"/>
    <mergeCell ref="D41:D42"/>
    <mergeCell ref="D43:D44"/>
    <mergeCell ref="B35:B36"/>
    <mergeCell ref="B37:B38"/>
    <mergeCell ref="C29:C30"/>
    <mergeCell ref="C31:C32"/>
    <mergeCell ref="C33:C34"/>
    <mergeCell ref="C35:C36"/>
    <mergeCell ref="C37:C38"/>
    <mergeCell ref="B27:B28"/>
    <mergeCell ref="B29:B30"/>
    <mergeCell ref="B31:B32"/>
    <mergeCell ref="B33:B34"/>
    <mergeCell ref="A49:D50"/>
    <mergeCell ref="B19:B20"/>
    <mergeCell ref="B47:B48"/>
    <mergeCell ref="B45:B46"/>
    <mergeCell ref="B23:B24"/>
    <mergeCell ref="B21:B22"/>
    <mergeCell ref="B39:B40"/>
    <mergeCell ref="B41:B42"/>
    <mergeCell ref="B43:B44"/>
    <mergeCell ref="A39:A40"/>
    <mergeCell ref="A45:A46"/>
    <mergeCell ref="A29:A30"/>
    <mergeCell ref="A31:A32"/>
    <mergeCell ref="A33:A34"/>
    <mergeCell ref="A35:A36"/>
    <mergeCell ref="A37:A38"/>
    <mergeCell ref="A41:A42"/>
    <mergeCell ref="A5:A6"/>
    <mergeCell ref="A9:A10"/>
    <mergeCell ref="A11:A12"/>
    <mergeCell ref="A13:A14"/>
    <mergeCell ref="B13:B14"/>
    <mergeCell ref="B15:B16"/>
    <mergeCell ref="B17:B18"/>
    <mergeCell ref="A7:A8"/>
    <mergeCell ref="A1:J1"/>
    <mergeCell ref="A2:A3"/>
    <mergeCell ref="B2:B3"/>
    <mergeCell ref="D2:D3"/>
    <mergeCell ref="E2:E3"/>
    <mergeCell ref="F2:J2"/>
    <mergeCell ref="B5:B6"/>
    <mergeCell ref="B7:B8"/>
    <mergeCell ref="B9:B10"/>
    <mergeCell ref="D5:D6"/>
    <mergeCell ref="D7:D8"/>
    <mergeCell ref="D9:D10"/>
    <mergeCell ref="C5:C6"/>
    <mergeCell ref="C7:C8"/>
    <mergeCell ref="C9:C10"/>
    <mergeCell ref="D11:D12"/>
    <mergeCell ref="D13:D14"/>
    <mergeCell ref="D15:D16"/>
    <mergeCell ref="D17:D18"/>
    <mergeCell ref="D19:D20"/>
    <mergeCell ref="D31:D32"/>
    <mergeCell ref="D33:D34"/>
    <mergeCell ref="D35:D36"/>
    <mergeCell ref="C11:C12"/>
    <mergeCell ref="C21:C22"/>
    <mergeCell ref="C23:C24"/>
    <mergeCell ref="A19:A20"/>
    <mergeCell ref="A17:A18"/>
    <mergeCell ref="A15:A16"/>
    <mergeCell ref="C13:C14"/>
    <mergeCell ref="C15:C16"/>
    <mergeCell ref="C17:C18"/>
    <mergeCell ref="B11:B12"/>
    <mergeCell ref="D47:D48"/>
    <mergeCell ref="D21:D22"/>
    <mergeCell ref="D23:D24"/>
    <mergeCell ref="D45:D46"/>
    <mergeCell ref="D25:D26"/>
    <mergeCell ref="D27:D28"/>
    <mergeCell ref="D29:D30"/>
    <mergeCell ref="A47:A48"/>
    <mergeCell ref="A43:A44"/>
    <mergeCell ref="B25:B26"/>
    <mergeCell ref="C19:C20"/>
    <mergeCell ref="C47:C48"/>
    <mergeCell ref="C45:C46"/>
    <mergeCell ref="C25:C26"/>
    <mergeCell ref="C27:C28"/>
    <mergeCell ref="A21:A22"/>
    <mergeCell ref="A23:A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27"/>
  <sheetViews>
    <sheetView workbookViewId="0" topLeftCell="A1">
      <selection activeCell="F26" sqref="F26"/>
    </sheetView>
  </sheetViews>
  <sheetFormatPr defaultColWidth="9.00390625" defaultRowHeight="12.75"/>
  <cols>
    <col min="1" max="1" width="7.00390625" style="0" customWidth="1"/>
    <col min="2" max="2" width="30.125" style="0" customWidth="1"/>
    <col min="3" max="3" width="20.75390625" style="0" customWidth="1"/>
  </cols>
  <sheetData>
    <row r="4" spans="1:5" ht="12.75">
      <c r="A4" s="224" t="s">
        <v>459</v>
      </c>
      <c r="B4" s="224"/>
      <c r="C4" s="224"/>
      <c r="D4" s="224"/>
      <c r="E4" s="224"/>
    </row>
    <row r="5" spans="1:4" ht="12.75">
      <c r="A5" s="87"/>
      <c r="B5" s="87"/>
      <c r="C5" s="87"/>
      <c r="D5" s="87"/>
    </row>
    <row r="6" spans="1:4" ht="13.5" thickBot="1">
      <c r="A6" s="87"/>
      <c r="B6" s="87"/>
      <c r="C6" s="87" t="s">
        <v>187</v>
      </c>
      <c r="D6" s="87"/>
    </row>
    <row r="7" spans="1:4" ht="13.5" thickTop="1">
      <c r="A7" s="93" t="s">
        <v>313</v>
      </c>
      <c r="B7" s="94" t="s">
        <v>280</v>
      </c>
      <c r="C7" s="94" t="s">
        <v>281</v>
      </c>
      <c r="D7" s="95" t="s">
        <v>282</v>
      </c>
    </row>
    <row r="8" spans="1:4" ht="12.75">
      <c r="A8" s="96" t="s">
        <v>314</v>
      </c>
      <c r="B8" s="89" t="s">
        <v>315</v>
      </c>
      <c r="C8" s="90" t="s">
        <v>316</v>
      </c>
      <c r="D8" s="97"/>
    </row>
    <row r="9" spans="1:4" ht="12.75">
      <c r="A9" s="98"/>
      <c r="B9" s="103">
        <v>14358232.81</v>
      </c>
      <c r="C9" s="103">
        <v>12315705.17</v>
      </c>
      <c r="D9" s="99">
        <f>SUM(C9/B9*100)</f>
        <v>85.77451928083063</v>
      </c>
    </row>
    <row r="10" spans="1:4" ht="12.75">
      <c r="A10" s="96" t="s">
        <v>317</v>
      </c>
      <c r="B10" s="89" t="s">
        <v>318</v>
      </c>
      <c r="C10" s="91" t="s">
        <v>316</v>
      </c>
      <c r="D10" s="100"/>
    </row>
    <row r="11" spans="1:4" ht="12.75">
      <c r="A11" s="98"/>
      <c r="B11" s="103">
        <v>15789342.73</v>
      </c>
      <c r="C11" s="103">
        <v>12456678.7</v>
      </c>
      <c r="D11" s="99">
        <f>SUM(C11/B11*100)</f>
        <v>78.89295275307511</v>
      </c>
    </row>
    <row r="12" spans="1:4" ht="12.75">
      <c r="A12" s="96" t="s">
        <v>319</v>
      </c>
      <c r="B12" s="92" t="s">
        <v>326</v>
      </c>
      <c r="C12" s="88"/>
      <c r="D12" s="97"/>
    </row>
    <row r="13" spans="1:4" ht="13.5" thickBot="1">
      <c r="A13" s="101"/>
      <c r="B13" s="104">
        <f>SUM(B9-B11)</f>
        <v>-1431109.92</v>
      </c>
      <c r="C13" s="104">
        <f>SUM(C9-C11)</f>
        <v>-140973.52999999933</v>
      </c>
      <c r="D13" s="102"/>
    </row>
    <row r="14" spans="1:4" ht="13.5" thickTop="1">
      <c r="A14" s="111"/>
      <c r="B14" s="112"/>
      <c r="C14" s="112"/>
      <c r="D14" s="111"/>
    </row>
    <row r="15" spans="1:5" ht="12.75">
      <c r="A15" s="87" t="s">
        <v>321</v>
      </c>
      <c r="B15" s="87"/>
      <c r="C15" s="87"/>
      <c r="D15" s="87"/>
      <c r="E15" s="87"/>
    </row>
    <row r="16" spans="1:2" ht="12.75">
      <c r="A16" s="87" t="s">
        <v>322</v>
      </c>
      <c r="B16" s="87"/>
    </row>
    <row r="17" spans="1:6" ht="12.75">
      <c r="A17" s="224" t="s">
        <v>461</v>
      </c>
      <c r="B17" s="224"/>
      <c r="C17" s="224"/>
      <c r="D17" s="224"/>
      <c r="E17" s="224"/>
      <c r="F17" s="224"/>
    </row>
    <row r="18" spans="1:6" ht="12.75">
      <c r="A18" s="224" t="s">
        <v>397</v>
      </c>
      <c r="B18" s="224"/>
      <c r="C18" s="224"/>
      <c r="D18" s="224"/>
      <c r="E18" s="224"/>
      <c r="F18" s="224"/>
    </row>
    <row r="19" spans="1:5" ht="12.75">
      <c r="A19" s="87" t="s">
        <v>323</v>
      </c>
      <c r="B19" s="87"/>
      <c r="C19" s="87"/>
      <c r="D19" s="87"/>
      <c r="E19" s="87"/>
    </row>
    <row r="20" ht="12.75">
      <c r="A20" s="87" t="s">
        <v>324</v>
      </c>
    </row>
    <row r="21" ht="12.75">
      <c r="A21" s="87" t="s">
        <v>325</v>
      </c>
    </row>
    <row r="22" ht="12.75">
      <c r="A22" s="87" t="s">
        <v>327</v>
      </c>
    </row>
    <row r="23" ht="12.75">
      <c r="A23" s="87" t="s">
        <v>328</v>
      </c>
    </row>
    <row r="27" ht="12.75">
      <c r="C27" t="s">
        <v>491</v>
      </c>
    </row>
  </sheetData>
  <mergeCells count="3">
    <mergeCell ref="A4:E4"/>
    <mergeCell ref="A17:F17"/>
    <mergeCell ref="A18:F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3"/>
  <sheetViews>
    <sheetView tabSelected="1" workbookViewId="0" topLeftCell="A473">
      <selection activeCell="C494" sqref="C494"/>
    </sheetView>
  </sheetViews>
  <sheetFormatPr defaultColWidth="9.00390625" defaultRowHeight="12.75"/>
  <cols>
    <col min="1" max="1" width="3.625" style="0" customWidth="1"/>
    <col min="2" max="2" width="6.25390625" style="0" customWidth="1"/>
    <col min="3" max="3" width="7.00390625" style="0" customWidth="1"/>
    <col min="4" max="4" width="49.00390625" style="0" customWidth="1"/>
    <col min="5" max="5" width="11.625" style="0" customWidth="1"/>
    <col min="6" max="6" width="11.875" style="0" customWidth="1"/>
    <col min="8" max="8" width="12.25390625" style="0" customWidth="1"/>
    <col min="9" max="9" width="10.625" style="0" customWidth="1"/>
  </cols>
  <sheetData>
    <row r="1" spans="1:10" ht="12.75">
      <c r="A1" s="225" t="s">
        <v>489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>
      <c r="A2" s="226" t="s">
        <v>11</v>
      </c>
      <c r="B2" s="226" t="s">
        <v>12</v>
      </c>
      <c r="C2" s="226" t="s">
        <v>209</v>
      </c>
      <c r="D2" s="226" t="s">
        <v>210</v>
      </c>
      <c r="E2" s="228" t="s">
        <v>208</v>
      </c>
      <c r="F2" s="229"/>
      <c r="G2" s="230"/>
      <c r="H2" s="228" t="s">
        <v>13</v>
      </c>
      <c r="I2" s="229"/>
      <c r="J2" s="230"/>
    </row>
    <row r="3" spans="1:10" ht="12.75">
      <c r="A3" s="227"/>
      <c r="B3" s="227"/>
      <c r="C3" s="227"/>
      <c r="D3" s="227"/>
      <c r="E3" s="106" t="s">
        <v>280</v>
      </c>
      <c r="F3" s="106" t="s">
        <v>281</v>
      </c>
      <c r="G3" s="106" t="s">
        <v>282</v>
      </c>
      <c r="H3" s="106" t="s">
        <v>280</v>
      </c>
      <c r="I3" s="106" t="s">
        <v>281</v>
      </c>
      <c r="J3" s="106" t="s">
        <v>282</v>
      </c>
    </row>
    <row r="4" spans="1:10" ht="12.75">
      <c r="A4" s="132" t="s">
        <v>58</v>
      </c>
      <c r="B4" s="133"/>
      <c r="C4" s="134"/>
      <c r="D4" s="135" t="s">
        <v>346</v>
      </c>
      <c r="E4" s="136">
        <f>SUM(E5+E9+E11)</f>
        <v>1328215</v>
      </c>
      <c r="F4" s="136">
        <f>SUM(F5+F9+F11)</f>
        <v>202975.86</v>
      </c>
      <c r="G4" s="136">
        <f>F4/E4*100</f>
        <v>15.281852712098567</v>
      </c>
      <c r="H4" s="136">
        <f>SUM(H5+H9+H11)</f>
        <v>1740739</v>
      </c>
      <c r="I4" s="136">
        <f>SUM(I5+I9+I11)</f>
        <v>293304.14</v>
      </c>
      <c r="J4" s="136">
        <f>I4/H4*100</f>
        <v>16.849403615361062</v>
      </c>
    </row>
    <row r="5" spans="1:10" ht="12.75">
      <c r="A5" s="132"/>
      <c r="B5" s="137" t="s">
        <v>367</v>
      </c>
      <c r="C5" s="134"/>
      <c r="D5" s="138" t="s">
        <v>368</v>
      </c>
      <c r="E5" s="139">
        <f>SUM(E6:E8)</f>
        <v>1125000</v>
      </c>
      <c r="F5" s="139">
        <f>SUM(F6:F8)</f>
        <v>0</v>
      </c>
      <c r="G5" s="139">
        <f>F5/E5*100</f>
        <v>0</v>
      </c>
      <c r="H5" s="139">
        <f>SUM(H6:H8)</f>
        <v>1510000</v>
      </c>
      <c r="I5" s="139">
        <f>SUM(I6:I8)</f>
        <v>64926</v>
      </c>
      <c r="J5" s="139">
        <f>I5/H5*100</f>
        <v>4.299735099337748</v>
      </c>
    </row>
    <row r="6" spans="1:10" ht="56.25">
      <c r="A6" s="132"/>
      <c r="B6" s="137"/>
      <c r="C6" s="134">
        <v>6298</v>
      </c>
      <c r="D6" s="140" t="s">
        <v>364</v>
      </c>
      <c r="E6" s="141">
        <v>1125000</v>
      </c>
      <c r="F6" s="136"/>
      <c r="G6" s="139">
        <f>F6/E6*100</f>
        <v>0</v>
      </c>
      <c r="H6" s="139"/>
      <c r="I6" s="139"/>
      <c r="J6" s="139"/>
    </row>
    <row r="7" spans="1:10" ht="45">
      <c r="A7" s="132"/>
      <c r="B7" s="133"/>
      <c r="C7" s="134">
        <v>6058</v>
      </c>
      <c r="D7" s="138" t="s">
        <v>370</v>
      </c>
      <c r="E7" s="136"/>
      <c r="F7" s="136"/>
      <c r="G7" s="139"/>
      <c r="H7" s="139">
        <v>1125000</v>
      </c>
      <c r="I7" s="139"/>
      <c r="J7" s="139">
        <f>I7/H7*100</f>
        <v>0</v>
      </c>
    </row>
    <row r="8" spans="1:10" ht="45">
      <c r="A8" s="132"/>
      <c r="B8" s="133"/>
      <c r="C8" s="134">
        <v>6059</v>
      </c>
      <c r="D8" s="126" t="s">
        <v>369</v>
      </c>
      <c r="E8" s="136"/>
      <c r="F8" s="136"/>
      <c r="G8" s="139"/>
      <c r="H8" s="139">
        <v>385000</v>
      </c>
      <c r="I8" s="139">
        <v>64926</v>
      </c>
      <c r="J8" s="139">
        <f>I8/H8*100</f>
        <v>16.863896103896103</v>
      </c>
    </row>
    <row r="9" spans="1:10" ht="12.75">
      <c r="A9" s="133"/>
      <c r="B9" s="137" t="s">
        <v>60</v>
      </c>
      <c r="C9" s="134"/>
      <c r="D9" s="142" t="s">
        <v>59</v>
      </c>
      <c r="E9" s="141"/>
      <c r="F9" s="141"/>
      <c r="G9" s="141"/>
      <c r="H9" s="141">
        <f>SUM(H10)</f>
        <v>11415</v>
      </c>
      <c r="I9" s="141">
        <f>SUM(I10)</f>
        <v>10643</v>
      </c>
      <c r="J9" s="141">
        <f aca="true" t="shared" si="0" ref="J9:J72">I9/H9*100</f>
        <v>93.23696890056942</v>
      </c>
    </row>
    <row r="10" spans="1:10" ht="22.5">
      <c r="A10" s="133"/>
      <c r="B10" s="133"/>
      <c r="C10" s="134">
        <v>2850</v>
      </c>
      <c r="D10" s="140" t="s">
        <v>213</v>
      </c>
      <c r="E10" s="141"/>
      <c r="F10" s="141"/>
      <c r="G10" s="141"/>
      <c r="H10" s="141">
        <v>11415</v>
      </c>
      <c r="I10" s="141">
        <v>10643</v>
      </c>
      <c r="J10" s="141">
        <f t="shared" si="0"/>
        <v>93.23696890056942</v>
      </c>
    </row>
    <row r="11" spans="1:10" ht="12.75">
      <c r="A11" s="133"/>
      <c r="B11" s="137" t="s">
        <v>211</v>
      </c>
      <c r="C11" s="134"/>
      <c r="D11" s="140" t="s">
        <v>92</v>
      </c>
      <c r="E11" s="141">
        <f>SUM(E12:E15)</f>
        <v>203215</v>
      </c>
      <c r="F11" s="141">
        <f>SUM(F12:F15)</f>
        <v>202975.86</v>
      </c>
      <c r="G11" s="139">
        <f>F11/E11*100</f>
        <v>99.8823216790099</v>
      </c>
      <c r="H11" s="141">
        <f>SUM(H16:H21)</f>
        <v>219324</v>
      </c>
      <c r="I11" s="141">
        <f>SUM(I16:I21)</f>
        <v>217735.14</v>
      </c>
      <c r="J11" s="141">
        <f t="shared" si="0"/>
        <v>99.27556491765608</v>
      </c>
    </row>
    <row r="12" spans="1:10" ht="12.75">
      <c r="A12" s="133"/>
      <c r="B12" s="137"/>
      <c r="C12" s="143">
        <v>960</v>
      </c>
      <c r="D12" s="140" t="s">
        <v>336</v>
      </c>
      <c r="E12" s="141">
        <v>1950</v>
      </c>
      <c r="F12" s="141">
        <v>1950</v>
      </c>
      <c r="G12" s="139"/>
      <c r="H12" s="141"/>
      <c r="I12" s="141"/>
      <c r="J12" s="141"/>
    </row>
    <row r="13" spans="1:10" ht="33.75">
      <c r="A13" s="133"/>
      <c r="B13" s="137"/>
      <c r="C13" s="134">
        <v>2010</v>
      </c>
      <c r="D13" s="140" t="s">
        <v>131</v>
      </c>
      <c r="E13" s="141">
        <v>157925</v>
      </c>
      <c r="F13" s="141">
        <v>157924.36</v>
      </c>
      <c r="G13" s="139">
        <f>F13/E13*100</f>
        <v>99.99959474434065</v>
      </c>
      <c r="H13" s="141"/>
      <c r="I13" s="141"/>
      <c r="J13" s="141"/>
    </row>
    <row r="14" spans="1:10" ht="21.75" customHeight="1">
      <c r="A14" s="133"/>
      <c r="B14" s="137"/>
      <c r="C14" s="134">
        <v>2700</v>
      </c>
      <c r="D14" s="140" t="s">
        <v>176</v>
      </c>
      <c r="E14" s="141">
        <v>9845</v>
      </c>
      <c r="F14" s="141">
        <v>9845</v>
      </c>
      <c r="G14" s="139">
        <f>F14/E14*100</f>
        <v>100</v>
      </c>
      <c r="H14" s="141"/>
      <c r="I14" s="141"/>
      <c r="J14" s="141"/>
    </row>
    <row r="15" spans="1:10" ht="22.5">
      <c r="A15" s="133"/>
      <c r="B15" s="137"/>
      <c r="C15" s="134">
        <v>2710</v>
      </c>
      <c r="D15" s="140" t="s">
        <v>460</v>
      </c>
      <c r="E15" s="141">
        <v>33495</v>
      </c>
      <c r="F15" s="141">
        <v>33256.5</v>
      </c>
      <c r="G15" s="139">
        <f>F15/E15*100</f>
        <v>99.28795342588445</v>
      </c>
      <c r="H15" s="141"/>
      <c r="I15" s="141"/>
      <c r="J15" s="141"/>
    </row>
    <row r="16" spans="1:10" ht="12.75">
      <c r="A16" s="133"/>
      <c r="B16" s="137"/>
      <c r="C16" s="134">
        <v>3040</v>
      </c>
      <c r="D16" s="140" t="s">
        <v>291</v>
      </c>
      <c r="E16" s="141"/>
      <c r="F16" s="141"/>
      <c r="G16" s="139"/>
      <c r="H16" s="141">
        <v>1000</v>
      </c>
      <c r="I16" s="141">
        <v>1000</v>
      </c>
      <c r="J16" s="141">
        <f>I16/H16*100</f>
        <v>100</v>
      </c>
    </row>
    <row r="17" spans="1:10" ht="12.75">
      <c r="A17" s="133"/>
      <c r="B17" s="137"/>
      <c r="C17" s="134">
        <v>4170</v>
      </c>
      <c r="D17" s="140" t="s">
        <v>288</v>
      </c>
      <c r="E17" s="141"/>
      <c r="F17" s="141"/>
      <c r="G17" s="139"/>
      <c r="H17" s="141">
        <v>3060</v>
      </c>
      <c r="I17" s="141">
        <v>3060</v>
      </c>
      <c r="J17" s="141">
        <f>I17/H17*100</f>
        <v>100</v>
      </c>
    </row>
    <row r="18" spans="1:10" ht="12.75">
      <c r="A18" s="133"/>
      <c r="B18" s="137"/>
      <c r="C18" s="134">
        <v>4210</v>
      </c>
      <c r="D18" s="140" t="s">
        <v>214</v>
      </c>
      <c r="E18" s="141"/>
      <c r="F18" s="141"/>
      <c r="G18" s="141"/>
      <c r="H18" s="141">
        <v>47417</v>
      </c>
      <c r="I18" s="141">
        <v>46559.08</v>
      </c>
      <c r="J18" s="141">
        <f t="shared" si="0"/>
        <v>98.19069110234726</v>
      </c>
    </row>
    <row r="19" spans="1:10" ht="12.75">
      <c r="A19" s="133"/>
      <c r="B19" s="137"/>
      <c r="C19" s="134">
        <v>4300</v>
      </c>
      <c r="D19" s="140" t="s">
        <v>223</v>
      </c>
      <c r="E19" s="141"/>
      <c r="F19" s="141"/>
      <c r="G19" s="141"/>
      <c r="H19" s="141">
        <v>11611</v>
      </c>
      <c r="I19" s="141">
        <v>10880.25</v>
      </c>
      <c r="J19" s="141">
        <f t="shared" si="0"/>
        <v>93.70639910429765</v>
      </c>
    </row>
    <row r="20" spans="1:10" ht="12.75">
      <c r="A20" s="133"/>
      <c r="B20" s="137"/>
      <c r="C20" s="134">
        <v>4430</v>
      </c>
      <c r="D20" s="140" t="s">
        <v>224</v>
      </c>
      <c r="E20" s="141"/>
      <c r="F20" s="141"/>
      <c r="G20" s="141"/>
      <c r="H20" s="141">
        <v>155236</v>
      </c>
      <c r="I20" s="141">
        <v>155235.81</v>
      </c>
      <c r="J20" s="141">
        <f t="shared" si="0"/>
        <v>99.99987760571003</v>
      </c>
    </row>
    <row r="21" spans="1:10" ht="22.5">
      <c r="A21" s="133"/>
      <c r="B21" s="137"/>
      <c r="C21" s="134">
        <v>4740</v>
      </c>
      <c r="D21" s="140" t="s">
        <v>350</v>
      </c>
      <c r="E21" s="141"/>
      <c r="F21" s="141"/>
      <c r="G21" s="141"/>
      <c r="H21" s="141">
        <v>1000</v>
      </c>
      <c r="I21" s="141">
        <v>1000</v>
      </c>
      <c r="J21" s="141">
        <f t="shared" si="0"/>
        <v>100</v>
      </c>
    </row>
    <row r="22" spans="1:10" ht="12.75">
      <c r="A22" s="144">
        <v>20</v>
      </c>
      <c r="B22" s="137"/>
      <c r="C22" s="134"/>
      <c r="D22" s="135" t="s">
        <v>241</v>
      </c>
      <c r="E22" s="136">
        <f>SUM(E24)</f>
        <v>2300</v>
      </c>
      <c r="F22" s="136">
        <f>SUM(F24)</f>
        <v>1057.22</v>
      </c>
      <c r="G22" s="136">
        <f aca="true" t="shared" si="1" ref="G22:G30">F22/E22*100</f>
        <v>45.96608695652174</v>
      </c>
      <c r="H22" s="141"/>
      <c r="I22" s="141"/>
      <c r="J22" s="141"/>
    </row>
    <row r="23" spans="1:10" ht="12.75">
      <c r="A23" s="145"/>
      <c r="B23" s="146">
        <v>2001</v>
      </c>
      <c r="C23" s="134"/>
      <c r="D23" s="142" t="s">
        <v>253</v>
      </c>
      <c r="E23" s="141">
        <f>SUM(E24)</f>
        <v>2300</v>
      </c>
      <c r="F23" s="141">
        <f>SUM(F24)</f>
        <v>1057.22</v>
      </c>
      <c r="G23" s="141">
        <f t="shared" si="1"/>
        <v>45.96608695652174</v>
      </c>
      <c r="H23" s="141"/>
      <c r="I23" s="141"/>
      <c r="J23" s="141"/>
    </row>
    <row r="24" spans="1:10" ht="12.75">
      <c r="A24" s="133"/>
      <c r="B24" s="147"/>
      <c r="C24" s="148">
        <v>750</v>
      </c>
      <c r="D24" s="140" t="s">
        <v>121</v>
      </c>
      <c r="E24" s="141">
        <v>2300</v>
      </c>
      <c r="F24" s="141">
        <v>1057.22</v>
      </c>
      <c r="G24" s="141">
        <f t="shared" si="1"/>
        <v>45.96608695652174</v>
      </c>
      <c r="H24" s="141"/>
      <c r="I24" s="141"/>
      <c r="J24" s="141"/>
    </row>
    <row r="25" spans="1:10" ht="12.75">
      <c r="A25" s="149">
        <v>600</v>
      </c>
      <c r="B25" s="133"/>
      <c r="C25" s="134"/>
      <c r="D25" s="135" t="s">
        <v>212</v>
      </c>
      <c r="E25" s="136">
        <f>SUM(E28+E37)</f>
        <v>158902</v>
      </c>
      <c r="F25" s="136">
        <f>SUM(F28+F37)</f>
        <v>143902.4</v>
      </c>
      <c r="G25" s="136">
        <f t="shared" si="1"/>
        <v>90.56047123384225</v>
      </c>
      <c r="H25" s="136">
        <f>SUM(H26+H28+H37)</f>
        <v>1270393</v>
      </c>
      <c r="I25" s="136">
        <f>SUM(I26+I28+I37)</f>
        <v>1242300.34</v>
      </c>
      <c r="J25" s="136">
        <f t="shared" si="0"/>
        <v>97.78866382292725</v>
      </c>
    </row>
    <row r="26" spans="1:10" ht="12.75">
      <c r="A26" s="149"/>
      <c r="B26" s="133">
        <v>60014</v>
      </c>
      <c r="C26" s="134"/>
      <c r="D26" s="150" t="s">
        <v>357</v>
      </c>
      <c r="E26" s="136"/>
      <c r="F26" s="136"/>
      <c r="G26" s="136"/>
      <c r="H26" s="139">
        <f>SUM(H27)</f>
        <v>79600</v>
      </c>
      <c r="I26" s="139">
        <f>SUM(I27)</f>
        <v>74826.85</v>
      </c>
      <c r="J26" s="139">
        <f t="shared" si="0"/>
        <v>94.00358040201006</v>
      </c>
    </row>
    <row r="27" spans="1:10" ht="33.75">
      <c r="A27" s="149"/>
      <c r="B27" s="133"/>
      <c r="C27" s="134">
        <v>6620</v>
      </c>
      <c r="D27" s="138" t="s">
        <v>358</v>
      </c>
      <c r="E27" s="136"/>
      <c r="F27" s="136"/>
      <c r="G27" s="136"/>
      <c r="H27" s="139">
        <v>79600</v>
      </c>
      <c r="I27" s="139">
        <v>74826.85</v>
      </c>
      <c r="J27" s="139">
        <f t="shared" si="0"/>
        <v>94.00358040201006</v>
      </c>
    </row>
    <row r="28" spans="1:10" ht="12.75">
      <c r="A28" s="133"/>
      <c r="B28" s="133">
        <v>60016</v>
      </c>
      <c r="C28" s="134"/>
      <c r="D28" s="142" t="s">
        <v>97</v>
      </c>
      <c r="E28" s="141">
        <f>SUM(E29:E36)</f>
        <v>85702</v>
      </c>
      <c r="F28" s="141">
        <f>SUM(F29:F36)</f>
        <v>70702.4</v>
      </c>
      <c r="G28" s="141">
        <f t="shared" si="1"/>
        <v>82.49795804065249</v>
      </c>
      <c r="H28" s="141">
        <f>SUM(H30:H36)</f>
        <v>1098393</v>
      </c>
      <c r="I28" s="141">
        <f>SUM(I30:I36)</f>
        <v>1075073.49</v>
      </c>
      <c r="J28" s="141">
        <f t="shared" si="0"/>
        <v>97.87694295211277</v>
      </c>
    </row>
    <row r="29" spans="1:10" ht="12.75">
      <c r="A29" s="133"/>
      <c r="B29" s="133"/>
      <c r="C29" s="143">
        <v>690</v>
      </c>
      <c r="D29" s="138" t="s">
        <v>132</v>
      </c>
      <c r="E29" s="141">
        <v>702</v>
      </c>
      <c r="F29" s="141">
        <v>702.4</v>
      </c>
      <c r="G29" s="139">
        <f>F29/E29*100</f>
        <v>100.05698005698005</v>
      </c>
      <c r="H29" s="141"/>
      <c r="I29" s="141"/>
      <c r="J29" s="141"/>
    </row>
    <row r="30" spans="1:10" ht="24" customHeight="1">
      <c r="A30" s="133"/>
      <c r="B30" s="133"/>
      <c r="C30" s="134">
        <v>2700</v>
      </c>
      <c r="D30" s="140" t="s">
        <v>176</v>
      </c>
      <c r="E30" s="151">
        <v>85000</v>
      </c>
      <c r="F30" s="151">
        <v>70000</v>
      </c>
      <c r="G30" s="141">
        <f t="shared" si="1"/>
        <v>82.35294117647058</v>
      </c>
      <c r="H30" s="141"/>
      <c r="I30" s="141"/>
      <c r="J30" s="141"/>
    </row>
    <row r="31" spans="1:10" ht="12.75">
      <c r="A31" s="133"/>
      <c r="B31" s="133"/>
      <c r="C31" s="134">
        <v>4170</v>
      </c>
      <c r="D31" s="140" t="s">
        <v>288</v>
      </c>
      <c r="E31" s="151"/>
      <c r="F31" s="151"/>
      <c r="G31" s="141"/>
      <c r="H31" s="141">
        <v>14820</v>
      </c>
      <c r="I31" s="141">
        <v>8320</v>
      </c>
      <c r="J31" s="141">
        <f t="shared" si="0"/>
        <v>56.14035087719298</v>
      </c>
    </row>
    <row r="32" spans="1:10" ht="12.75">
      <c r="A32" s="133"/>
      <c r="B32" s="133"/>
      <c r="C32" s="134">
        <v>4210</v>
      </c>
      <c r="D32" s="140" t="s">
        <v>214</v>
      </c>
      <c r="E32" s="141"/>
      <c r="F32" s="141"/>
      <c r="G32" s="141"/>
      <c r="H32" s="141">
        <v>44063.73</v>
      </c>
      <c r="I32" s="141">
        <v>44063.73</v>
      </c>
      <c r="J32" s="141">
        <f t="shared" si="0"/>
        <v>100</v>
      </c>
    </row>
    <row r="33" spans="1:10" ht="12.75">
      <c r="A33" s="133"/>
      <c r="B33" s="133"/>
      <c r="C33" s="134">
        <v>4270</v>
      </c>
      <c r="D33" s="140" t="s">
        <v>215</v>
      </c>
      <c r="E33" s="141"/>
      <c r="F33" s="141"/>
      <c r="G33" s="141"/>
      <c r="H33" s="141">
        <v>100558.27</v>
      </c>
      <c r="I33" s="141">
        <v>100246.24</v>
      </c>
      <c r="J33" s="141">
        <f t="shared" si="0"/>
        <v>99.68970229897552</v>
      </c>
    </row>
    <row r="34" spans="1:10" ht="12.75">
      <c r="A34" s="133"/>
      <c r="B34" s="133"/>
      <c r="C34" s="134">
        <v>4300</v>
      </c>
      <c r="D34" s="140" t="s">
        <v>223</v>
      </c>
      <c r="E34" s="141"/>
      <c r="F34" s="141"/>
      <c r="G34" s="141"/>
      <c r="H34" s="141">
        <v>40056</v>
      </c>
      <c r="I34" s="141">
        <v>39945</v>
      </c>
      <c r="J34" s="141">
        <f t="shared" si="0"/>
        <v>99.72288795686039</v>
      </c>
    </row>
    <row r="35" spans="1:10" ht="12.75">
      <c r="A35" s="133"/>
      <c r="B35" s="133"/>
      <c r="C35" s="134">
        <v>6050</v>
      </c>
      <c r="D35" s="140" t="s">
        <v>216</v>
      </c>
      <c r="E35" s="141"/>
      <c r="F35" s="141"/>
      <c r="G35" s="141"/>
      <c r="H35" s="141">
        <v>660263</v>
      </c>
      <c r="I35" s="141">
        <v>643866.52</v>
      </c>
      <c r="J35" s="141">
        <f t="shared" si="0"/>
        <v>97.51667441610388</v>
      </c>
    </row>
    <row r="36" spans="1:10" ht="45">
      <c r="A36" s="133"/>
      <c r="B36" s="133"/>
      <c r="C36" s="134">
        <v>6059</v>
      </c>
      <c r="D36" s="126" t="s">
        <v>369</v>
      </c>
      <c r="E36" s="141"/>
      <c r="F36" s="141"/>
      <c r="G36" s="141"/>
      <c r="H36" s="141">
        <v>238632</v>
      </c>
      <c r="I36" s="141">
        <v>238632</v>
      </c>
      <c r="J36" s="141">
        <f t="shared" si="0"/>
        <v>100</v>
      </c>
    </row>
    <row r="37" spans="1:10" ht="12.75">
      <c r="A37" s="133">
        <v>600</v>
      </c>
      <c r="B37" s="133">
        <v>60078</v>
      </c>
      <c r="C37" s="134"/>
      <c r="D37" s="150" t="s">
        <v>98</v>
      </c>
      <c r="E37" s="141">
        <f>SUM(E38)</f>
        <v>73200</v>
      </c>
      <c r="F37" s="141">
        <f>SUM(F38)</f>
        <v>73200</v>
      </c>
      <c r="G37" s="141">
        <f>F37/E37*100</f>
        <v>100</v>
      </c>
      <c r="H37" s="141">
        <f>SUM(H39:H40)</f>
        <v>92400</v>
      </c>
      <c r="I37" s="141">
        <f>SUM(I39:I40)</f>
        <v>92400</v>
      </c>
      <c r="J37" s="141">
        <f t="shared" si="0"/>
        <v>100</v>
      </c>
    </row>
    <row r="38" spans="1:10" ht="22.5">
      <c r="A38" s="133"/>
      <c r="B38" s="133"/>
      <c r="C38" s="134">
        <v>2030</v>
      </c>
      <c r="D38" s="138" t="s">
        <v>267</v>
      </c>
      <c r="E38" s="141">
        <v>73200</v>
      </c>
      <c r="F38" s="141">
        <v>73200</v>
      </c>
      <c r="G38" s="141">
        <f>F38/E38*100</f>
        <v>100</v>
      </c>
      <c r="H38" s="141"/>
      <c r="I38" s="141"/>
      <c r="J38" s="141"/>
    </row>
    <row r="39" spans="1:10" ht="12.75">
      <c r="A39" s="133"/>
      <c r="B39" s="133"/>
      <c r="C39" s="134">
        <v>4170</v>
      </c>
      <c r="D39" s="138" t="s">
        <v>288</v>
      </c>
      <c r="E39" s="141"/>
      <c r="F39" s="141"/>
      <c r="G39" s="141"/>
      <c r="H39" s="141">
        <v>900</v>
      </c>
      <c r="I39" s="141">
        <v>900</v>
      </c>
      <c r="J39" s="141">
        <f>I39/H39*100</f>
        <v>100</v>
      </c>
    </row>
    <row r="40" spans="1:10" ht="12.75">
      <c r="A40" s="133"/>
      <c r="B40" s="133"/>
      <c r="C40" s="134">
        <v>4270</v>
      </c>
      <c r="D40" s="140" t="s">
        <v>215</v>
      </c>
      <c r="E40" s="141"/>
      <c r="F40" s="141"/>
      <c r="G40" s="141"/>
      <c r="H40" s="141">
        <v>91500</v>
      </c>
      <c r="I40" s="141">
        <v>91500</v>
      </c>
      <c r="J40" s="141">
        <f t="shared" si="0"/>
        <v>100</v>
      </c>
    </row>
    <row r="41" spans="1:10" ht="12.75">
      <c r="A41" s="149">
        <v>700</v>
      </c>
      <c r="B41" s="133"/>
      <c r="C41" s="134"/>
      <c r="D41" s="135" t="s">
        <v>123</v>
      </c>
      <c r="E41" s="136">
        <f>SUM(E42)</f>
        <v>186082</v>
      </c>
      <c r="F41" s="136">
        <f>SUM(F42)</f>
        <v>190503.86000000002</v>
      </c>
      <c r="G41" s="136">
        <f aca="true" t="shared" si="2" ref="G41:G49">F41/E41*100</f>
        <v>102.37629647144809</v>
      </c>
      <c r="H41" s="136">
        <f>SUM(H42)</f>
        <v>119981</v>
      </c>
      <c r="I41" s="136">
        <f>SUM(I42)</f>
        <v>117660.40999999999</v>
      </c>
      <c r="J41" s="136">
        <f t="shared" si="0"/>
        <v>98.06586876255406</v>
      </c>
    </row>
    <row r="42" spans="1:10" ht="12.75">
      <c r="A42" s="133"/>
      <c r="B42" s="133">
        <v>70005</v>
      </c>
      <c r="C42" s="134"/>
      <c r="D42" s="142" t="s">
        <v>101</v>
      </c>
      <c r="E42" s="141">
        <f>SUM(E43:E49)</f>
        <v>186082</v>
      </c>
      <c r="F42" s="141">
        <f>SUM(F43:F49)</f>
        <v>190503.86000000002</v>
      </c>
      <c r="G42" s="141">
        <f t="shared" si="2"/>
        <v>102.37629647144809</v>
      </c>
      <c r="H42" s="141">
        <f>SUM(H50:H62)</f>
        <v>119981</v>
      </c>
      <c r="I42" s="141">
        <f>SUM(I50:I62)</f>
        <v>117660.40999999999</v>
      </c>
      <c r="J42" s="141">
        <f t="shared" si="0"/>
        <v>98.06586876255406</v>
      </c>
    </row>
    <row r="43" spans="1:10" ht="22.5">
      <c r="A43" s="133"/>
      <c r="B43" s="133"/>
      <c r="C43" s="148">
        <v>470</v>
      </c>
      <c r="D43" s="140" t="s">
        <v>124</v>
      </c>
      <c r="E43" s="141">
        <v>7870</v>
      </c>
      <c r="F43" s="141">
        <v>7807.66</v>
      </c>
      <c r="G43" s="141">
        <f t="shared" si="2"/>
        <v>99.20787801778907</v>
      </c>
      <c r="H43" s="141"/>
      <c r="I43" s="141"/>
      <c r="J43" s="141"/>
    </row>
    <row r="44" spans="1:10" ht="12.75">
      <c r="A44" s="133"/>
      <c r="B44" s="133"/>
      <c r="C44" s="143">
        <v>690</v>
      </c>
      <c r="D44" s="138" t="s">
        <v>132</v>
      </c>
      <c r="E44" s="141">
        <v>2400</v>
      </c>
      <c r="F44" s="141">
        <v>2400</v>
      </c>
      <c r="G44" s="141"/>
      <c r="H44" s="141"/>
      <c r="I44" s="141"/>
      <c r="J44" s="141"/>
    </row>
    <row r="45" spans="1:10" ht="33.75">
      <c r="A45" s="133"/>
      <c r="B45" s="133"/>
      <c r="C45" s="148">
        <v>750</v>
      </c>
      <c r="D45" s="140" t="s">
        <v>289</v>
      </c>
      <c r="E45" s="141">
        <v>81102</v>
      </c>
      <c r="F45" s="141">
        <v>85568.86</v>
      </c>
      <c r="G45" s="141">
        <f t="shared" si="2"/>
        <v>105.5077063450963</v>
      </c>
      <c r="H45" s="141"/>
      <c r="I45" s="141"/>
      <c r="J45" s="141"/>
    </row>
    <row r="46" spans="1:10" ht="22.5">
      <c r="A46" s="133"/>
      <c r="B46" s="133"/>
      <c r="C46" s="148">
        <v>770</v>
      </c>
      <c r="D46" s="140" t="s">
        <v>396</v>
      </c>
      <c r="E46" s="141">
        <v>92700</v>
      </c>
      <c r="F46" s="141">
        <v>92700</v>
      </c>
      <c r="G46" s="141">
        <f t="shared" si="2"/>
        <v>100</v>
      </c>
      <c r="H46" s="141"/>
      <c r="I46" s="141"/>
      <c r="J46" s="141"/>
    </row>
    <row r="47" spans="1:10" ht="12.75">
      <c r="A47" s="133"/>
      <c r="B47" s="133"/>
      <c r="C47" s="148">
        <v>910</v>
      </c>
      <c r="D47" s="140" t="s">
        <v>283</v>
      </c>
      <c r="E47" s="141">
        <v>10</v>
      </c>
      <c r="F47" s="141"/>
      <c r="G47" s="141">
        <f t="shared" si="2"/>
        <v>0</v>
      </c>
      <c r="H47" s="141"/>
      <c r="I47" s="141"/>
      <c r="J47" s="141"/>
    </row>
    <row r="48" spans="1:10" ht="12.75">
      <c r="A48" s="133"/>
      <c r="B48" s="133"/>
      <c r="C48" s="148">
        <v>920</v>
      </c>
      <c r="D48" s="140" t="s">
        <v>126</v>
      </c>
      <c r="E48" s="141">
        <v>0</v>
      </c>
      <c r="F48" s="141">
        <v>118</v>
      </c>
      <c r="G48" s="141"/>
      <c r="H48" s="141"/>
      <c r="I48" s="141"/>
      <c r="J48" s="141"/>
    </row>
    <row r="49" spans="1:10" ht="12.75">
      <c r="A49" s="133"/>
      <c r="B49" s="133"/>
      <c r="C49" s="148">
        <v>970</v>
      </c>
      <c r="D49" s="140" t="s">
        <v>127</v>
      </c>
      <c r="E49" s="141">
        <v>2000</v>
      </c>
      <c r="F49" s="141">
        <v>1909.34</v>
      </c>
      <c r="G49" s="141">
        <f t="shared" si="2"/>
        <v>95.46699999999998</v>
      </c>
      <c r="H49" s="141"/>
      <c r="I49" s="141"/>
      <c r="J49" s="141"/>
    </row>
    <row r="50" spans="1:10" ht="12.75">
      <c r="A50" s="133"/>
      <c r="B50" s="133"/>
      <c r="C50" s="134">
        <v>4010</v>
      </c>
      <c r="D50" s="140" t="s">
        <v>218</v>
      </c>
      <c r="E50" s="141"/>
      <c r="F50" s="141"/>
      <c r="G50" s="141"/>
      <c r="H50" s="141">
        <v>8780.35</v>
      </c>
      <c r="I50" s="141">
        <v>8780</v>
      </c>
      <c r="J50" s="141">
        <f t="shared" si="0"/>
        <v>99.9960138263281</v>
      </c>
    </row>
    <row r="51" spans="1:10" ht="12.75">
      <c r="A51" s="133"/>
      <c r="B51" s="133"/>
      <c r="C51" s="134">
        <v>4040</v>
      </c>
      <c r="D51" s="140" t="s">
        <v>219</v>
      </c>
      <c r="E51" s="141"/>
      <c r="F51" s="141"/>
      <c r="G51" s="141"/>
      <c r="H51" s="141">
        <v>619.65</v>
      </c>
      <c r="I51" s="141">
        <v>619.65</v>
      </c>
      <c r="J51" s="141">
        <f t="shared" si="0"/>
        <v>100</v>
      </c>
    </row>
    <row r="52" spans="1:10" ht="12.75">
      <c r="A52" s="133"/>
      <c r="B52" s="133"/>
      <c r="C52" s="134">
        <v>4110</v>
      </c>
      <c r="D52" s="140" t="s">
        <v>220</v>
      </c>
      <c r="E52" s="141"/>
      <c r="F52" s="141"/>
      <c r="G52" s="141"/>
      <c r="H52" s="141">
        <v>1647</v>
      </c>
      <c r="I52" s="141">
        <v>1421.43</v>
      </c>
      <c r="J52" s="141">
        <f t="shared" si="0"/>
        <v>86.30418943533698</v>
      </c>
    </row>
    <row r="53" spans="1:10" ht="12.75">
      <c r="A53" s="133"/>
      <c r="B53" s="133"/>
      <c r="C53" s="134">
        <v>4120</v>
      </c>
      <c r="D53" s="140" t="s">
        <v>221</v>
      </c>
      <c r="E53" s="141"/>
      <c r="F53" s="141"/>
      <c r="G53" s="141"/>
      <c r="H53" s="141">
        <v>231</v>
      </c>
      <c r="I53" s="141">
        <v>230.31</v>
      </c>
      <c r="J53" s="141">
        <f t="shared" si="0"/>
        <v>99.7012987012987</v>
      </c>
    </row>
    <row r="54" spans="1:10" ht="12.75">
      <c r="A54" s="133"/>
      <c r="B54" s="133"/>
      <c r="C54" s="134">
        <v>4170</v>
      </c>
      <c r="D54" s="140" t="s">
        <v>288</v>
      </c>
      <c r="E54" s="141"/>
      <c r="F54" s="141"/>
      <c r="G54" s="141"/>
      <c r="H54" s="141">
        <v>300</v>
      </c>
      <c r="I54" s="141">
        <v>300</v>
      </c>
      <c r="J54" s="141">
        <f t="shared" si="0"/>
        <v>100</v>
      </c>
    </row>
    <row r="55" spans="1:10" ht="12.75">
      <c r="A55" s="133"/>
      <c r="B55" s="133"/>
      <c r="C55" s="134">
        <v>4210</v>
      </c>
      <c r="D55" s="140" t="s">
        <v>214</v>
      </c>
      <c r="E55" s="141"/>
      <c r="F55" s="141"/>
      <c r="G55" s="141"/>
      <c r="H55" s="141">
        <v>5429</v>
      </c>
      <c r="I55" s="141">
        <v>4589.34</v>
      </c>
      <c r="J55" s="141">
        <f t="shared" si="0"/>
        <v>84.5337999631608</v>
      </c>
    </row>
    <row r="56" spans="1:10" ht="12.75">
      <c r="A56" s="133"/>
      <c r="B56" s="133"/>
      <c r="C56" s="134">
        <v>4260</v>
      </c>
      <c r="D56" s="140" t="s">
        <v>222</v>
      </c>
      <c r="E56" s="141"/>
      <c r="F56" s="141"/>
      <c r="G56" s="141"/>
      <c r="H56" s="141">
        <v>37466</v>
      </c>
      <c r="I56" s="141">
        <v>37426.01</v>
      </c>
      <c r="J56" s="141">
        <f t="shared" si="0"/>
        <v>99.8932632253243</v>
      </c>
    </row>
    <row r="57" spans="1:10" ht="12.75">
      <c r="A57" s="133"/>
      <c r="B57" s="133"/>
      <c r="C57" s="134">
        <v>4300</v>
      </c>
      <c r="D57" s="140" t="s">
        <v>223</v>
      </c>
      <c r="E57" s="141"/>
      <c r="F57" s="141"/>
      <c r="G57" s="141"/>
      <c r="H57" s="141">
        <v>37328</v>
      </c>
      <c r="I57" s="141">
        <v>37289.1</v>
      </c>
      <c r="J57" s="141">
        <f t="shared" si="0"/>
        <v>99.89578868409772</v>
      </c>
    </row>
    <row r="58" spans="1:10" ht="12.75">
      <c r="A58" s="133"/>
      <c r="B58" s="133"/>
      <c r="C58" s="134">
        <v>4430</v>
      </c>
      <c r="D58" s="140" t="s">
        <v>224</v>
      </c>
      <c r="E58" s="141"/>
      <c r="F58" s="141"/>
      <c r="G58" s="141"/>
      <c r="H58" s="141">
        <v>367</v>
      </c>
      <c r="I58" s="141">
        <v>367</v>
      </c>
      <c r="J58" s="141">
        <f t="shared" si="0"/>
        <v>100</v>
      </c>
    </row>
    <row r="59" spans="1:10" ht="12.75">
      <c r="A59" s="133"/>
      <c r="B59" s="133"/>
      <c r="C59" s="134">
        <v>4440</v>
      </c>
      <c r="D59" s="140" t="s">
        <v>240</v>
      </c>
      <c r="E59" s="141"/>
      <c r="F59" s="141"/>
      <c r="G59" s="141"/>
      <c r="H59" s="141">
        <v>454</v>
      </c>
      <c r="I59" s="141">
        <v>454</v>
      </c>
      <c r="J59" s="141">
        <f t="shared" si="0"/>
        <v>100</v>
      </c>
    </row>
    <row r="60" spans="1:10" ht="12.75">
      <c r="A60" s="133"/>
      <c r="B60" s="133"/>
      <c r="C60" s="134">
        <v>4530</v>
      </c>
      <c r="D60" s="140" t="s">
        <v>338</v>
      </c>
      <c r="E60" s="141"/>
      <c r="F60" s="141"/>
      <c r="G60" s="141"/>
      <c r="H60" s="141">
        <v>5514</v>
      </c>
      <c r="I60" s="141">
        <v>5513.73</v>
      </c>
      <c r="J60" s="141">
        <f t="shared" si="0"/>
        <v>99.99510337323176</v>
      </c>
    </row>
    <row r="61" spans="1:10" ht="12.75">
      <c r="A61" s="133"/>
      <c r="B61" s="133"/>
      <c r="C61" s="134">
        <v>4610</v>
      </c>
      <c r="D61" s="140" t="s">
        <v>371</v>
      </c>
      <c r="E61" s="141"/>
      <c r="F61" s="141"/>
      <c r="G61" s="141"/>
      <c r="H61" s="141">
        <v>1845</v>
      </c>
      <c r="I61" s="141">
        <v>1845</v>
      </c>
      <c r="J61" s="141">
        <f t="shared" si="0"/>
        <v>100</v>
      </c>
    </row>
    <row r="62" spans="1:10" ht="12.75">
      <c r="A62" s="133"/>
      <c r="B62" s="133"/>
      <c r="C62" s="134">
        <v>6050</v>
      </c>
      <c r="D62" s="140" t="s">
        <v>216</v>
      </c>
      <c r="E62" s="141"/>
      <c r="F62" s="141"/>
      <c r="G62" s="141"/>
      <c r="H62" s="141">
        <v>20000</v>
      </c>
      <c r="I62" s="141">
        <v>18824.84</v>
      </c>
      <c r="J62" s="141">
        <f t="shared" si="0"/>
        <v>94.1242</v>
      </c>
    </row>
    <row r="63" spans="1:10" ht="12.75">
      <c r="A63" s="149">
        <v>710</v>
      </c>
      <c r="B63" s="133"/>
      <c r="C63" s="134"/>
      <c r="D63" s="135" t="s">
        <v>217</v>
      </c>
      <c r="E63" s="136"/>
      <c r="F63" s="136"/>
      <c r="G63" s="136"/>
      <c r="H63" s="136">
        <f>SUM(H64)</f>
        <v>78156</v>
      </c>
      <c r="I63" s="136">
        <f>SUM(I64)</f>
        <v>46960</v>
      </c>
      <c r="J63" s="136">
        <f t="shared" si="0"/>
        <v>60.08495828855111</v>
      </c>
    </row>
    <row r="64" spans="1:10" ht="12.75">
      <c r="A64" s="133"/>
      <c r="B64" s="133">
        <v>71004</v>
      </c>
      <c r="C64" s="134"/>
      <c r="D64" s="142" t="s">
        <v>106</v>
      </c>
      <c r="E64" s="141"/>
      <c r="F64" s="141"/>
      <c r="G64" s="141"/>
      <c r="H64" s="141">
        <f>SUM(H65)</f>
        <v>78156</v>
      </c>
      <c r="I64" s="141">
        <f>SUM(I65)</f>
        <v>46960</v>
      </c>
      <c r="J64" s="141">
        <f t="shared" si="0"/>
        <v>60.08495828855111</v>
      </c>
    </row>
    <row r="65" spans="1:10" ht="12.75">
      <c r="A65" s="133"/>
      <c r="B65" s="133"/>
      <c r="C65" s="134">
        <v>4270</v>
      </c>
      <c r="D65" s="140" t="s">
        <v>215</v>
      </c>
      <c r="E65" s="141"/>
      <c r="F65" s="141"/>
      <c r="G65" s="141"/>
      <c r="H65" s="141">
        <v>78156</v>
      </c>
      <c r="I65" s="141">
        <v>46960</v>
      </c>
      <c r="J65" s="141">
        <f t="shared" si="0"/>
        <v>60.08495828855111</v>
      </c>
    </row>
    <row r="66" spans="1:10" ht="12.75">
      <c r="A66" s="149">
        <v>750</v>
      </c>
      <c r="B66" s="133"/>
      <c r="C66" s="134"/>
      <c r="D66" s="135" t="s">
        <v>256</v>
      </c>
      <c r="E66" s="136">
        <f>SUM(E67+E82+E111)</f>
        <v>822310</v>
      </c>
      <c r="F66" s="136">
        <f>SUM(F67+F82+F111)</f>
        <v>112052.56000000001</v>
      </c>
      <c r="G66" s="136">
        <f>F66/E66*100</f>
        <v>13.626559326774576</v>
      </c>
      <c r="H66" s="136">
        <f>SUM(H67+H77+H82++H111+H118)</f>
        <v>2894863.48</v>
      </c>
      <c r="I66" s="136">
        <f>SUM(I67+I77+I82+I111+I118)</f>
        <v>1918248.86</v>
      </c>
      <c r="J66" s="136">
        <f t="shared" si="0"/>
        <v>66.26387991187758</v>
      </c>
    </row>
    <row r="67" spans="1:10" ht="12.75">
      <c r="A67" s="133"/>
      <c r="B67" s="140">
        <v>75011</v>
      </c>
      <c r="C67" s="134"/>
      <c r="D67" s="142" t="s">
        <v>182</v>
      </c>
      <c r="E67" s="141">
        <f>SUM(E68:E69)</f>
        <v>41902</v>
      </c>
      <c r="F67" s="141">
        <f>SUM(F68:F69)</f>
        <v>40751.5</v>
      </c>
      <c r="G67" s="141">
        <f>F67/E67*100</f>
        <v>97.25430767027828</v>
      </c>
      <c r="H67" s="141">
        <f>SUM(H70:H76)</f>
        <v>148137</v>
      </c>
      <c r="I67" s="141">
        <f>SUM(I70:I76)</f>
        <v>146746.08000000002</v>
      </c>
      <c r="J67" s="141">
        <f t="shared" si="0"/>
        <v>99.06105834464044</v>
      </c>
    </row>
    <row r="68" spans="1:10" ht="33.75">
      <c r="A68" s="133"/>
      <c r="B68" s="140"/>
      <c r="C68" s="134">
        <v>2010</v>
      </c>
      <c r="D68" s="140" t="s">
        <v>131</v>
      </c>
      <c r="E68" s="141">
        <v>40360</v>
      </c>
      <c r="F68" s="141">
        <v>40360</v>
      </c>
      <c r="G68" s="141">
        <f>F68/E68*100</f>
        <v>100</v>
      </c>
      <c r="H68" s="141"/>
      <c r="I68" s="141"/>
      <c r="J68" s="141"/>
    </row>
    <row r="69" spans="1:10" ht="21.75" customHeight="1">
      <c r="A69" s="133"/>
      <c r="B69" s="140"/>
      <c r="C69" s="143">
        <v>2360</v>
      </c>
      <c r="D69" s="140" t="s">
        <v>329</v>
      </c>
      <c r="E69" s="141">
        <v>1542</v>
      </c>
      <c r="F69" s="141">
        <v>391.5</v>
      </c>
      <c r="G69" s="141">
        <f>F69/E69*100</f>
        <v>25.389105058365757</v>
      </c>
      <c r="H69" s="141"/>
      <c r="I69" s="141"/>
      <c r="J69" s="141"/>
    </row>
    <row r="70" spans="1:10" ht="12.75">
      <c r="A70" s="133"/>
      <c r="B70" s="133"/>
      <c r="C70" s="134">
        <v>4010</v>
      </c>
      <c r="D70" s="140" t="s">
        <v>218</v>
      </c>
      <c r="E70" s="141"/>
      <c r="F70" s="141"/>
      <c r="G70" s="141"/>
      <c r="H70" s="141">
        <v>106429</v>
      </c>
      <c r="I70" s="141">
        <v>106429</v>
      </c>
      <c r="J70" s="141">
        <f t="shared" si="0"/>
        <v>100</v>
      </c>
    </row>
    <row r="71" spans="1:10" ht="12.75">
      <c r="A71" s="133"/>
      <c r="B71" s="133"/>
      <c r="C71" s="134">
        <v>4040</v>
      </c>
      <c r="D71" s="140" t="s">
        <v>219</v>
      </c>
      <c r="E71" s="141"/>
      <c r="F71" s="141"/>
      <c r="G71" s="141"/>
      <c r="H71" s="141">
        <v>8615</v>
      </c>
      <c r="I71" s="141">
        <v>8615</v>
      </c>
      <c r="J71" s="141">
        <f t="shared" si="0"/>
        <v>100</v>
      </c>
    </row>
    <row r="72" spans="1:10" ht="12.75">
      <c r="A72" s="133"/>
      <c r="B72" s="133"/>
      <c r="C72" s="134">
        <v>4110</v>
      </c>
      <c r="D72" s="140" t="s">
        <v>220</v>
      </c>
      <c r="E72" s="141"/>
      <c r="F72" s="141"/>
      <c r="G72" s="141"/>
      <c r="H72" s="141">
        <v>18067</v>
      </c>
      <c r="I72" s="141">
        <v>18067</v>
      </c>
      <c r="J72" s="141">
        <f t="shared" si="0"/>
        <v>100</v>
      </c>
    </row>
    <row r="73" spans="1:10" ht="12.75">
      <c r="A73" s="133"/>
      <c r="B73" s="133"/>
      <c r="C73" s="134">
        <v>4120</v>
      </c>
      <c r="D73" s="140" t="s">
        <v>339</v>
      </c>
      <c r="E73" s="141"/>
      <c r="F73" s="141"/>
      <c r="G73" s="141"/>
      <c r="H73" s="141">
        <v>2818</v>
      </c>
      <c r="I73" s="141">
        <v>2818</v>
      </c>
      <c r="J73" s="141">
        <f aca="true" t="shared" si="3" ref="J73:J136">I73/H73*100</f>
        <v>100</v>
      </c>
    </row>
    <row r="74" spans="1:10" ht="12.75">
      <c r="A74" s="133"/>
      <c r="B74" s="133"/>
      <c r="C74" s="134">
        <v>4210</v>
      </c>
      <c r="D74" s="140" t="s">
        <v>214</v>
      </c>
      <c r="E74" s="141"/>
      <c r="F74" s="141"/>
      <c r="G74" s="141"/>
      <c r="H74" s="141">
        <v>4000</v>
      </c>
      <c r="I74" s="141">
        <v>3516.88</v>
      </c>
      <c r="J74" s="141">
        <f t="shared" si="3"/>
        <v>87.922</v>
      </c>
    </row>
    <row r="75" spans="1:10" ht="12.75">
      <c r="A75" s="133"/>
      <c r="B75" s="133"/>
      <c r="C75" s="134">
        <v>4410</v>
      </c>
      <c r="D75" s="140" t="s">
        <v>239</v>
      </c>
      <c r="E75" s="141"/>
      <c r="F75" s="141"/>
      <c r="G75" s="141"/>
      <c r="H75" s="141">
        <v>3709</v>
      </c>
      <c r="I75" s="141">
        <v>2801.2</v>
      </c>
      <c r="J75" s="141">
        <f t="shared" si="3"/>
        <v>75.52440010784578</v>
      </c>
    </row>
    <row r="76" spans="1:10" ht="22.5">
      <c r="A76" s="133"/>
      <c r="B76" s="133"/>
      <c r="C76" s="134">
        <v>4740</v>
      </c>
      <c r="D76" s="140" t="s">
        <v>350</v>
      </c>
      <c r="E76" s="141"/>
      <c r="F76" s="141"/>
      <c r="G76" s="141"/>
      <c r="H76" s="141">
        <v>4499</v>
      </c>
      <c r="I76" s="141">
        <v>4499</v>
      </c>
      <c r="J76" s="141">
        <f t="shared" si="3"/>
        <v>100</v>
      </c>
    </row>
    <row r="77" spans="1:10" ht="12.75">
      <c r="A77" s="133"/>
      <c r="B77" s="133">
        <v>75022</v>
      </c>
      <c r="C77" s="134"/>
      <c r="D77" s="142" t="s">
        <v>108</v>
      </c>
      <c r="E77" s="141"/>
      <c r="F77" s="141"/>
      <c r="G77" s="141"/>
      <c r="H77" s="141">
        <f>SUM(H78:H81)</f>
        <v>114400</v>
      </c>
      <c r="I77" s="141">
        <f>SUM(I78:I81)</f>
        <v>111152.36</v>
      </c>
      <c r="J77" s="141">
        <f t="shared" si="3"/>
        <v>97.16115384615385</v>
      </c>
    </row>
    <row r="78" spans="1:10" ht="12.75">
      <c r="A78" s="133"/>
      <c r="B78" s="133"/>
      <c r="C78" s="134">
        <v>3030</v>
      </c>
      <c r="D78" s="140" t="s">
        <v>225</v>
      </c>
      <c r="E78" s="141"/>
      <c r="F78" s="141"/>
      <c r="G78" s="141"/>
      <c r="H78" s="141">
        <v>110700</v>
      </c>
      <c r="I78" s="141">
        <v>108290</v>
      </c>
      <c r="J78" s="141">
        <f t="shared" si="3"/>
        <v>97.82294489611563</v>
      </c>
    </row>
    <row r="79" spans="1:10" ht="12.75">
      <c r="A79" s="133"/>
      <c r="B79" s="133"/>
      <c r="C79" s="134">
        <v>4210</v>
      </c>
      <c r="D79" s="140" t="s">
        <v>214</v>
      </c>
      <c r="E79" s="141"/>
      <c r="F79" s="141"/>
      <c r="G79" s="141"/>
      <c r="H79" s="141">
        <v>2500</v>
      </c>
      <c r="I79" s="141">
        <v>2312.36</v>
      </c>
      <c r="J79" s="141">
        <f t="shared" si="3"/>
        <v>92.49440000000001</v>
      </c>
    </row>
    <row r="80" spans="1:10" ht="12.75">
      <c r="A80" s="133"/>
      <c r="B80" s="133"/>
      <c r="C80" s="134">
        <v>4300</v>
      </c>
      <c r="D80" s="140" t="s">
        <v>223</v>
      </c>
      <c r="E80" s="141"/>
      <c r="F80" s="141"/>
      <c r="G80" s="141"/>
      <c r="H80" s="141">
        <v>700</v>
      </c>
      <c r="I80" s="141">
        <v>550</v>
      </c>
      <c r="J80" s="141">
        <f t="shared" si="3"/>
        <v>78.57142857142857</v>
      </c>
    </row>
    <row r="81" spans="1:10" ht="12.75">
      <c r="A81" s="133"/>
      <c r="B81" s="133"/>
      <c r="C81" s="134">
        <v>4410</v>
      </c>
      <c r="D81" s="140" t="s">
        <v>239</v>
      </c>
      <c r="E81" s="141"/>
      <c r="F81" s="141"/>
      <c r="G81" s="141"/>
      <c r="H81" s="141">
        <v>500</v>
      </c>
      <c r="I81" s="141">
        <v>0</v>
      </c>
      <c r="J81" s="141">
        <f t="shared" si="3"/>
        <v>0</v>
      </c>
    </row>
    <row r="82" spans="1:10" ht="12.75">
      <c r="A82" s="133"/>
      <c r="B82" s="133">
        <v>75023</v>
      </c>
      <c r="C82" s="134"/>
      <c r="D82" s="142" t="s">
        <v>109</v>
      </c>
      <c r="E82" s="141">
        <f>SUM(E83:E90)</f>
        <v>780408</v>
      </c>
      <c r="F82" s="141">
        <f>SUM(F83:F90)</f>
        <v>71301.06000000001</v>
      </c>
      <c r="G82" s="141">
        <f aca="true" t="shared" si="4" ref="G82:G87">F82/E82*100</f>
        <v>9.136382507611405</v>
      </c>
      <c r="H82" s="141">
        <f>SUM(H90:H110)</f>
        <v>2432883.56</v>
      </c>
      <c r="I82" s="141">
        <f>SUM(I90:I110)</f>
        <v>1485883.9800000002</v>
      </c>
      <c r="J82" s="141">
        <f t="shared" si="3"/>
        <v>61.07501421070888</v>
      </c>
    </row>
    <row r="83" spans="1:10" ht="22.5">
      <c r="A83" s="133"/>
      <c r="B83" s="133"/>
      <c r="C83" s="143">
        <v>580</v>
      </c>
      <c r="D83" s="138" t="s">
        <v>362</v>
      </c>
      <c r="E83" s="141">
        <v>29901</v>
      </c>
      <c r="F83" s="141">
        <v>29900.74</v>
      </c>
      <c r="G83" s="141">
        <f t="shared" si="4"/>
        <v>99.99913046386409</v>
      </c>
      <c r="H83" s="141"/>
      <c r="I83" s="141"/>
      <c r="J83" s="141"/>
    </row>
    <row r="84" spans="1:10" ht="12.75">
      <c r="A84" s="133"/>
      <c r="B84" s="133"/>
      <c r="C84" s="148">
        <v>740</v>
      </c>
      <c r="D84" s="140" t="s">
        <v>330</v>
      </c>
      <c r="E84" s="141">
        <v>125</v>
      </c>
      <c r="F84" s="141">
        <v>90</v>
      </c>
      <c r="G84" s="141">
        <f t="shared" si="4"/>
        <v>72</v>
      </c>
      <c r="H84" s="141"/>
      <c r="I84" s="141"/>
      <c r="J84" s="141"/>
    </row>
    <row r="85" spans="1:10" ht="12.75">
      <c r="A85" s="133"/>
      <c r="B85" s="133"/>
      <c r="C85" s="148">
        <v>830</v>
      </c>
      <c r="D85" s="140" t="s">
        <v>153</v>
      </c>
      <c r="E85" s="141">
        <v>7200</v>
      </c>
      <c r="F85" s="141">
        <v>7200</v>
      </c>
      <c r="G85" s="139">
        <f t="shared" si="4"/>
        <v>100</v>
      </c>
      <c r="H85" s="141"/>
      <c r="I85" s="141"/>
      <c r="J85" s="141"/>
    </row>
    <row r="86" spans="1:10" ht="12.75">
      <c r="A86" s="133"/>
      <c r="B86" s="133"/>
      <c r="C86" s="143">
        <v>920</v>
      </c>
      <c r="D86" s="140" t="s">
        <v>126</v>
      </c>
      <c r="E86" s="141">
        <v>4500</v>
      </c>
      <c r="F86" s="141">
        <v>28886.3</v>
      </c>
      <c r="G86" s="141">
        <f t="shared" si="4"/>
        <v>641.9177777777778</v>
      </c>
      <c r="H86" s="141"/>
      <c r="I86" s="141"/>
      <c r="J86" s="141"/>
    </row>
    <row r="87" spans="1:10" ht="12.75">
      <c r="A87" s="133"/>
      <c r="B87" s="133"/>
      <c r="C87" s="143">
        <v>970</v>
      </c>
      <c r="D87" s="140" t="s">
        <v>127</v>
      </c>
      <c r="E87" s="141">
        <v>8200</v>
      </c>
      <c r="F87" s="141">
        <v>5082.72</v>
      </c>
      <c r="G87" s="141">
        <f t="shared" si="4"/>
        <v>61.984390243902446</v>
      </c>
      <c r="H87" s="141"/>
      <c r="I87" s="141"/>
      <c r="J87" s="141"/>
    </row>
    <row r="88" spans="1:10" ht="12.75">
      <c r="A88" s="133"/>
      <c r="B88" s="133"/>
      <c r="C88" s="143">
        <v>1510</v>
      </c>
      <c r="D88" s="140" t="s">
        <v>432</v>
      </c>
      <c r="E88" s="141"/>
      <c r="F88" s="141">
        <v>141.3</v>
      </c>
      <c r="G88" s="141"/>
      <c r="H88" s="141"/>
      <c r="I88" s="141"/>
      <c r="J88" s="141"/>
    </row>
    <row r="89" spans="1:10" ht="56.25">
      <c r="A89" s="133"/>
      <c r="B89" s="133"/>
      <c r="C89" s="134">
        <v>6298</v>
      </c>
      <c r="D89" s="140" t="s">
        <v>364</v>
      </c>
      <c r="E89" s="141">
        <v>730482</v>
      </c>
      <c r="F89" s="141"/>
      <c r="G89" s="141"/>
      <c r="H89" s="141"/>
      <c r="I89" s="141"/>
      <c r="J89" s="141"/>
    </row>
    <row r="90" spans="1:10" ht="12.75">
      <c r="A90" s="133"/>
      <c r="B90" s="133"/>
      <c r="C90" s="134">
        <v>4010</v>
      </c>
      <c r="D90" s="140" t="s">
        <v>218</v>
      </c>
      <c r="E90" s="141"/>
      <c r="F90" s="141"/>
      <c r="G90" s="141"/>
      <c r="H90" s="141">
        <v>959985.42</v>
      </c>
      <c r="I90" s="141">
        <v>905312.56</v>
      </c>
      <c r="J90" s="141">
        <f t="shared" si="3"/>
        <v>94.30482392117997</v>
      </c>
    </row>
    <row r="91" spans="1:10" ht="12.75">
      <c r="A91" s="133"/>
      <c r="B91" s="133"/>
      <c r="C91" s="134">
        <v>4040</v>
      </c>
      <c r="D91" s="140" t="s">
        <v>219</v>
      </c>
      <c r="E91" s="141"/>
      <c r="F91" s="141"/>
      <c r="G91" s="141"/>
      <c r="H91" s="141">
        <v>59242.76</v>
      </c>
      <c r="I91" s="141">
        <v>59242.76</v>
      </c>
      <c r="J91" s="141">
        <f t="shared" si="3"/>
        <v>100</v>
      </c>
    </row>
    <row r="92" spans="1:10" ht="12.75">
      <c r="A92" s="133"/>
      <c r="B92" s="133"/>
      <c r="C92" s="134">
        <v>4110</v>
      </c>
      <c r="D92" s="140" t="s">
        <v>220</v>
      </c>
      <c r="E92" s="141"/>
      <c r="F92" s="141"/>
      <c r="G92" s="141"/>
      <c r="H92" s="141">
        <v>138162.92</v>
      </c>
      <c r="I92" s="141">
        <v>131430.94</v>
      </c>
      <c r="J92" s="141">
        <f t="shared" si="3"/>
        <v>95.12750599075352</v>
      </c>
    </row>
    <row r="93" spans="1:10" ht="12.75">
      <c r="A93" s="133"/>
      <c r="B93" s="133"/>
      <c r="C93" s="134">
        <v>4120</v>
      </c>
      <c r="D93" s="140" t="s">
        <v>221</v>
      </c>
      <c r="E93" s="141"/>
      <c r="F93" s="141"/>
      <c r="G93" s="141"/>
      <c r="H93" s="141">
        <v>23281.46</v>
      </c>
      <c r="I93" s="141">
        <v>23177.28</v>
      </c>
      <c r="J93" s="141">
        <f t="shared" si="3"/>
        <v>99.55251947257602</v>
      </c>
    </row>
    <row r="94" spans="1:10" ht="12.75">
      <c r="A94" s="133"/>
      <c r="B94" s="133"/>
      <c r="C94" s="134">
        <v>4170</v>
      </c>
      <c r="D94" s="140" t="s">
        <v>288</v>
      </c>
      <c r="E94" s="141"/>
      <c r="F94" s="141"/>
      <c r="G94" s="141"/>
      <c r="H94" s="141">
        <v>6000</v>
      </c>
      <c r="I94" s="141">
        <v>5580</v>
      </c>
      <c r="J94" s="141">
        <f t="shared" si="3"/>
        <v>93</v>
      </c>
    </row>
    <row r="95" spans="1:10" ht="12.75">
      <c r="A95" s="133"/>
      <c r="B95" s="133"/>
      <c r="C95" s="134">
        <v>4210</v>
      </c>
      <c r="D95" s="140" t="s">
        <v>214</v>
      </c>
      <c r="E95" s="141"/>
      <c r="F95" s="141"/>
      <c r="G95" s="141"/>
      <c r="H95" s="141">
        <v>129000</v>
      </c>
      <c r="I95" s="141">
        <v>118420.98</v>
      </c>
      <c r="J95" s="141">
        <f t="shared" si="3"/>
        <v>91.79920930232558</v>
      </c>
    </row>
    <row r="96" spans="1:10" ht="12.75">
      <c r="A96" s="133"/>
      <c r="B96" s="133"/>
      <c r="C96" s="134">
        <v>4260</v>
      </c>
      <c r="D96" s="140" t="s">
        <v>222</v>
      </c>
      <c r="E96" s="141"/>
      <c r="F96" s="141"/>
      <c r="G96" s="141"/>
      <c r="H96" s="141">
        <v>35000</v>
      </c>
      <c r="I96" s="141">
        <v>28481.26</v>
      </c>
      <c r="J96" s="141">
        <f t="shared" si="3"/>
        <v>81.37502857142856</v>
      </c>
    </row>
    <row r="97" spans="1:10" ht="12.75">
      <c r="A97" s="133"/>
      <c r="B97" s="133"/>
      <c r="C97" s="148">
        <v>4280</v>
      </c>
      <c r="D97" s="140" t="s">
        <v>355</v>
      </c>
      <c r="E97" s="141"/>
      <c r="F97" s="141"/>
      <c r="G97" s="141"/>
      <c r="H97" s="141">
        <v>8000</v>
      </c>
      <c r="I97" s="141">
        <v>5632</v>
      </c>
      <c r="J97" s="141">
        <f t="shared" si="3"/>
        <v>70.39999999999999</v>
      </c>
    </row>
    <row r="98" spans="1:10" ht="12.75">
      <c r="A98" s="133"/>
      <c r="B98" s="133"/>
      <c r="C98" s="134">
        <v>4300</v>
      </c>
      <c r="D98" s="140" t="s">
        <v>223</v>
      </c>
      <c r="E98" s="141"/>
      <c r="F98" s="141"/>
      <c r="G98" s="141"/>
      <c r="H98" s="141">
        <v>124945</v>
      </c>
      <c r="I98" s="141">
        <v>118568.19</v>
      </c>
      <c r="J98" s="141">
        <f t="shared" si="3"/>
        <v>94.89630637480492</v>
      </c>
    </row>
    <row r="99" spans="1:10" ht="12.75">
      <c r="A99" s="133"/>
      <c r="B99" s="133"/>
      <c r="C99" s="134">
        <v>4350</v>
      </c>
      <c r="D99" s="140" t="s">
        <v>308</v>
      </c>
      <c r="E99" s="141"/>
      <c r="F99" s="141"/>
      <c r="G99" s="141"/>
      <c r="H99" s="141">
        <v>3500</v>
      </c>
      <c r="I99" s="141">
        <v>1734.84</v>
      </c>
      <c r="J99" s="141">
        <f t="shared" si="3"/>
        <v>49.56685714285714</v>
      </c>
    </row>
    <row r="100" spans="1:10" ht="22.5">
      <c r="A100" s="133"/>
      <c r="B100" s="133"/>
      <c r="C100" s="134">
        <v>4360</v>
      </c>
      <c r="D100" s="140" t="s">
        <v>352</v>
      </c>
      <c r="E100" s="141"/>
      <c r="F100" s="141"/>
      <c r="G100" s="141"/>
      <c r="H100" s="141">
        <v>7500</v>
      </c>
      <c r="I100" s="141">
        <v>6872.33</v>
      </c>
      <c r="J100" s="141">
        <f t="shared" si="3"/>
        <v>91.63106666666665</v>
      </c>
    </row>
    <row r="101" spans="1:10" ht="12" customHeight="1">
      <c r="A101" s="133"/>
      <c r="B101" s="133"/>
      <c r="C101" s="134">
        <v>4370</v>
      </c>
      <c r="D101" s="140" t="s">
        <v>353</v>
      </c>
      <c r="E101" s="141"/>
      <c r="F101" s="141"/>
      <c r="G101" s="141"/>
      <c r="H101" s="141">
        <v>16664</v>
      </c>
      <c r="I101" s="141">
        <v>15701.33</v>
      </c>
      <c r="J101" s="141">
        <f t="shared" si="3"/>
        <v>94.22305568891022</v>
      </c>
    </row>
    <row r="102" spans="1:10" ht="12.75">
      <c r="A102" s="133"/>
      <c r="B102" s="133"/>
      <c r="C102" s="134">
        <v>4410</v>
      </c>
      <c r="D102" s="140" t="s">
        <v>239</v>
      </c>
      <c r="E102" s="141"/>
      <c r="F102" s="141"/>
      <c r="G102" s="141"/>
      <c r="H102" s="141">
        <v>4000</v>
      </c>
      <c r="I102" s="141">
        <v>2009.2</v>
      </c>
      <c r="J102" s="141">
        <f t="shared" si="3"/>
        <v>50.23</v>
      </c>
    </row>
    <row r="103" spans="1:10" ht="12.75">
      <c r="A103" s="133"/>
      <c r="B103" s="133"/>
      <c r="C103" s="134">
        <v>4430</v>
      </c>
      <c r="D103" s="140" t="s">
        <v>224</v>
      </c>
      <c r="E103" s="141"/>
      <c r="F103" s="141"/>
      <c r="G103" s="141"/>
      <c r="H103" s="141">
        <v>6000</v>
      </c>
      <c r="I103" s="141">
        <v>3943</v>
      </c>
      <c r="J103" s="141">
        <f t="shared" si="3"/>
        <v>65.71666666666667</v>
      </c>
    </row>
    <row r="104" spans="1:10" ht="12.75">
      <c r="A104" s="133"/>
      <c r="B104" s="133"/>
      <c r="C104" s="134">
        <v>4440</v>
      </c>
      <c r="D104" s="140" t="s">
        <v>240</v>
      </c>
      <c r="E104" s="141"/>
      <c r="F104" s="141"/>
      <c r="G104" s="141"/>
      <c r="H104" s="141">
        <v>21211</v>
      </c>
      <c r="I104" s="141">
        <v>21210.01</v>
      </c>
      <c r="J104" s="141">
        <f t="shared" si="3"/>
        <v>99.99533261043797</v>
      </c>
    </row>
    <row r="105" spans="1:10" ht="12.75">
      <c r="A105" s="133"/>
      <c r="B105" s="133"/>
      <c r="C105" s="134">
        <v>4580</v>
      </c>
      <c r="D105" s="140" t="s">
        <v>126</v>
      </c>
      <c r="E105" s="141"/>
      <c r="F105" s="141"/>
      <c r="G105" s="141"/>
      <c r="H105" s="141"/>
      <c r="I105" s="141">
        <v>0.2</v>
      </c>
      <c r="J105" s="141"/>
    </row>
    <row r="106" spans="1:10" ht="12.75" customHeight="1">
      <c r="A106" s="133"/>
      <c r="B106" s="133"/>
      <c r="C106" s="134">
        <v>4700</v>
      </c>
      <c r="D106" s="140" t="s">
        <v>351</v>
      </c>
      <c r="E106" s="141"/>
      <c r="F106" s="141"/>
      <c r="G106" s="141"/>
      <c r="H106" s="141">
        <v>20500</v>
      </c>
      <c r="I106" s="141">
        <v>20060.99</v>
      </c>
      <c r="J106" s="141">
        <f t="shared" si="3"/>
        <v>97.85848780487805</v>
      </c>
    </row>
    <row r="107" spans="1:10" ht="22.5">
      <c r="A107" s="133"/>
      <c r="B107" s="133"/>
      <c r="C107" s="134">
        <v>4740</v>
      </c>
      <c r="D107" s="140" t="s">
        <v>350</v>
      </c>
      <c r="E107" s="141"/>
      <c r="F107" s="141"/>
      <c r="G107" s="141"/>
      <c r="H107" s="141">
        <v>500</v>
      </c>
      <c r="I107" s="141">
        <v>158.25</v>
      </c>
      <c r="J107" s="141">
        <f t="shared" si="3"/>
        <v>31.65</v>
      </c>
    </row>
    <row r="108" spans="1:10" ht="12.75">
      <c r="A108" s="133"/>
      <c r="B108" s="133"/>
      <c r="C108" s="134">
        <v>4750</v>
      </c>
      <c r="D108" s="140" t="s">
        <v>354</v>
      </c>
      <c r="E108" s="141"/>
      <c r="F108" s="141"/>
      <c r="G108" s="141"/>
      <c r="H108" s="141">
        <v>10000</v>
      </c>
      <c r="I108" s="141">
        <v>8584.86</v>
      </c>
      <c r="J108" s="141">
        <f t="shared" si="3"/>
        <v>85.8486</v>
      </c>
    </row>
    <row r="109" spans="1:10" ht="33.75" customHeight="1">
      <c r="A109" s="133"/>
      <c r="B109" s="133"/>
      <c r="C109" s="134">
        <v>6058</v>
      </c>
      <c r="D109" s="138" t="s">
        <v>370</v>
      </c>
      <c r="E109" s="141"/>
      <c r="F109" s="141"/>
      <c r="G109" s="141"/>
      <c r="H109" s="141">
        <v>730482</v>
      </c>
      <c r="I109" s="141">
        <v>0</v>
      </c>
      <c r="J109" s="141">
        <f t="shared" si="3"/>
        <v>0</v>
      </c>
    </row>
    <row r="110" spans="1:10" ht="33.75" customHeight="1">
      <c r="A110" s="133"/>
      <c r="B110" s="133"/>
      <c r="C110" s="134">
        <v>6059</v>
      </c>
      <c r="D110" s="126" t="s">
        <v>369</v>
      </c>
      <c r="E110" s="141"/>
      <c r="F110" s="141"/>
      <c r="G110" s="141"/>
      <c r="H110" s="141">
        <v>128909</v>
      </c>
      <c r="I110" s="141">
        <v>9763</v>
      </c>
      <c r="J110" s="141">
        <f t="shared" si="3"/>
        <v>7.573559642848831</v>
      </c>
    </row>
    <row r="111" spans="1:10" ht="12.75">
      <c r="A111" s="133"/>
      <c r="B111" s="133">
        <v>75075</v>
      </c>
      <c r="C111" s="134"/>
      <c r="D111" s="150" t="s">
        <v>290</v>
      </c>
      <c r="E111" s="141">
        <f>SUM(E112)</f>
        <v>0</v>
      </c>
      <c r="F111" s="141">
        <f>SUM(F112:F113)</f>
        <v>0</v>
      </c>
      <c r="G111" s="141"/>
      <c r="H111" s="141">
        <f>SUM(H114:H117)</f>
        <v>80000</v>
      </c>
      <c r="I111" s="141">
        <f>SUM(I114:I117)</f>
        <v>78539.45999999999</v>
      </c>
      <c r="J111" s="141">
        <f t="shared" si="3"/>
        <v>98.17432499999998</v>
      </c>
    </row>
    <row r="112" spans="1:10" ht="12.75">
      <c r="A112" s="133"/>
      <c r="B112" s="133"/>
      <c r="C112" s="143">
        <v>960</v>
      </c>
      <c r="D112" s="140" t="s">
        <v>336</v>
      </c>
      <c r="E112" s="141"/>
      <c r="F112" s="141"/>
      <c r="G112" s="141"/>
      <c r="H112" s="141"/>
      <c r="I112" s="141"/>
      <c r="J112" s="141"/>
    </row>
    <row r="113" spans="1:10" ht="12.75">
      <c r="A113" s="133"/>
      <c r="B113" s="133"/>
      <c r="C113" s="143">
        <v>970</v>
      </c>
      <c r="D113" s="140" t="s">
        <v>127</v>
      </c>
      <c r="E113" s="141"/>
      <c r="F113" s="141"/>
      <c r="G113" s="141"/>
      <c r="H113" s="141"/>
      <c r="I113" s="141"/>
      <c r="J113" s="141"/>
    </row>
    <row r="114" spans="1:10" ht="12.75">
      <c r="A114" s="133"/>
      <c r="B114" s="133"/>
      <c r="C114" s="134">
        <v>4170</v>
      </c>
      <c r="D114" s="140" t="s">
        <v>288</v>
      </c>
      <c r="E114" s="141"/>
      <c r="F114" s="141"/>
      <c r="G114" s="141"/>
      <c r="H114" s="141">
        <v>7100</v>
      </c>
      <c r="I114" s="141">
        <v>6860</v>
      </c>
      <c r="J114" s="141">
        <f t="shared" si="3"/>
        <v>96.61971830985917</v>
      </c>
    </row>
    <row r="115" spans="1:10" ht="12.75">
      <c r="A115" s="133"/>
      <c r="B115" s="133"/>
      <c r="C115" s="134">
        <v>4210</v>
      </c>
      <c r="D115" s="140" t="s">
        <v>214</v>
      </c>
      <c r="E115" s="141"/>
      <c r="F115" s="141"/>
      <c r="G115" s="141"/>
      <c r="H115" s="141">
        <v>23330</v>
      </c>
      <c r="I115" s="141">
        <v>22200.36</v>
      </c>
      <c r="J115" s="141">
        <f t="shared" si="3"/>
        <v>95.15799399914275</v>
      </c>
    </row>
    <row r="116" spans="1:10" ht="12.75">
      <c r="A116" s="133"/>
      <c r="B116" s="133"/>
      <c r="C116" s="134">
        <v>4300</v>
      </c>
      <c r="D116" s="140" t="s">
        <v>223</v>
      </c>
      <c r="E116" s="141"/>
      <c r="F116" s="141"/>
      <c r="G116" s="141"/>
      <c r="H116" s="141">
        <v>49000</v>
      </c>
      <c r="I116" s="141">
        <v>48909.1</v>
      </c>
      <c r="J116" s="141">
        <f t="shared" si="3"/>
        <v>99.81448979591836</v>
      </c>
    </row>
    <row r="117" spans="1:10" ht="12.75">
      <c r="A117" s="133"/>
      <c r="B117" s="133"/>
      <c r="C117" s="134">
        <v>4430</v>
      </c>
      <c r="D117" s="140" t="s">
        <v>224</v>
      </c>
      <c r="E117" s="141"/>
      <c r="F117" s="141"/>
      <c r="G117" s="141"/>
      <c r="H117" s="141">
        <v>570</v>
      </c>
      <c r="I117" s="141">
        <v>570</v>
      </c>
      <c r="J117" s="141">
        <f t="shared" si="3"/>
        <v>100</v>
      </c>
    </row>
    <row r="118" spans="1:10" ht="12.75">
      <c r="A118" s="133"/>
      <c r="B118" s="133">
        <v>75095</v>
      </c>
      <c r="C118" s="134"/>
      <c r="D118" s="142" t="s">
        <v>92</v>
      </c>
      <c r="E118" s="141"/>
      <c r="F118" s="141"/>
      <c r="G118" s="141"/>
      <c r="H118" s="141">
        <f>SUM(H119:H120)</f>
        <v>119442.92</v>
      </c>
      <c r="I118" s="141">
        <f>SUM(I119:I120)</f>
        <v>95926.98</v>
      </c>
      <c r="J118" s="141">
        <f t="shared" si="3"/>
        <v>80.31198500505513</v>
      </c>
    </row>
    <row r="119" spans="1:10" ht="22.5">
      <c r="A119" s="133"/>
      <c r="B119" s="133"/>
      <c r="C119" s="134">
        <v>2900</v>
      </c>
      <c r="D119" s="140" t="s">
        <v>304</v>
      </c>
      <c r="E119" s="141"/>
      <c r="F119" s="141"/>
      <c r="G119" s="141"/>
      <c r="H119" s="141">
        <v>114442.92</v>
      </c>
      <c r="I119" s="141">
        <v>90926.98</v>
      </c>
      <c r="J119" s="141">
        <f t="shared" si="3"/>
        <v>79.45181755236584</v>
      </c>
    </row>
    <row r="120" spans="1:10" ht="33.75">
      <c r="A120" s="133"/>
      <c r="B120" s="133"/>
      <c r="C120" s="134">
        <v>6010</v>
      </c>
      <c r="D120" s="140" t="s">
        <v>387</v>
      </c>
      <c r="E120" s="141"/>
      <c r="F120" s="141"/>
      <c r="G120" s="141"/>
      <c r="H120" s="141">
        <v>5000</v>
      </c>
      <c r="I120" s="141">
        <v>5000</v>
      </c>
      <c r="J120" s="141">
        <f t="shared" si="3"/>
        <v>100</v>
      </c>
    </row>
    <row r="121" spans="1:10" ht="21">
      <c r="A121" s="149">
        <v>751</v>
      </c>
      <c r="B121" s="133"/>
      <c r="C121" s="134"/>
      <c r="D121" s="135" t="s">
        <v>242</v>
      </c>
      <c r="E121" s="136">
        <f>SUM(E122+E126)</f>
        <v>4963</v>
      </c>
      <c r="F121" s="136">
        <f>SUM(F122+F126)</f>
        <v>4293</v>
      </c>
      <c r="G121" s="152">
        <f>F121/E121*100</f>
        <v>86.50010074551683</v>
      </c>
      <c r="H121" s="136">
        <f>SUM(H122+H126)</f>
        <v>4963</v>
      </c>
      <c r="I121" s="136">
        <f>SUM(I122+I126)</f>
        <v>4293</v>
      </c>
      <c r="J121" s="136">
        <f>SUM(J122)</f>
        <v>100</v>
      </c>
    </row>
    <row r="122" spans="1:10" ht="22.5">
      <c r="A122" s="133"/>
      <c r="B122" s="133">
        <v>75101</v>
      </c>
      <c r="C122" s="134"/>
      <c r="D122" s="142" t="s">
        <v>183</v>
      </c>
      <c r="E122" s="141">
        <f>SUM(E123)</f>
        <v>757</v>
      </c>
      <c r="F122" s="141">
        <f>SUM(F123)</f>
        <v>757</v>
      </c>
      <c r="G122" s="141">
        <f>SUM(G123)</f>
        <v>100</v>
      </c>
      <c r="H122" s="141">
        <f>SUM(H123:H125)</f>
        <v>757</v>
      </c>
      <c r="I122" s="141">
        <f>SUM(I123:I125)</f>
        <v>757</v>
      </c>
      <c r="J122" s="141">
        <f t="shared" si="3"/>
        <v>100</v>
      </c>
    </row>
    <row r="123" spans="1:10" ht="33.75">
      <c r="A123" s="133"/>
      <c r="B123" s="133"/>
      <c r="C123" s="134">
        <v>2010</v>
      </c>
      <c r="D123" s="140" t="s">
        <v>131</v>
      </c>
      <c r="E123" s="141">
        <v>757</v>
      </c>
      <c r="F123" s="141">
        <v>757</v>
      </c>
      <c r="G123" s="141">
        <f>SUM(F123/E123*100)</f>
        <v>100</v>
      </c>
      <c r="H123" s="141"/>
      <c r="I123" s="141"/>
      <c r="J123" s="141"/>
    </row>
    <row r="124" spans="1:10" ht="12.75">
      <c r="A124" s="133"/>
      <c r="B124" s="133"/>
      <c r="C124" s="134">
        <v>4210</v>
      </c>
      <c r="D124" s="140" t="s">
        <v>214</v>
      </c>
      <c r="E124" s="141"/>
      <c r="F124" s="141"/>
      <c r="G124" s="141"/>
      <c r="H124" s="141">
        <v>357</v>
      </c>
      <c r="I124" s="141">
        <v>357</v>
      </c>
      <c r="J124" s="141">
        <f t="shared" si="3"/>
        <v>100</v>
      </c>
    </row>
    <row r="125" spans="1:10" ht="22.5">
      <c r="A125" s="133"/>
      <c r="B125" s="133"/>
      <c r="C125" s="134">
        <v>4740</v>
      </c>
      <c r="D125" s="140" t="s">
        <v>350</v>
      </c>
      <c r="E125" s="141"/>
      <c r="F125" s="141"/>
      <c r="G125" s="141"/>
      <c r="H125" s="141">
        <v>400</v>
      </c>
      <c r="I125" s="141">
        <v>400</v>
      </c>
      <c r="J125" s="141">
        <f t="shared" si="3"/>
        <v>100</v>
      </c>
    </row>
    <row r="126" spans="1:10" ht="33.75">
      <c r="A126" s="133"/>
      <c r="B126" s="133">
        <v>75109</v>
      </c>
      <c r="C126" s="134"/>
      <c r="D126" s="150" t="s">
        <v>356</v>
      </c>
      <c r="E126" s="141">
        <f>SUM(E127)</f>
        <v>4206</v>
      </c>
      <c r="F126" s="141">
        <f>SUM(F127)</f>
        <v>3536</v>
      </c>
      <c r="G126" s="141">
        <f>SUM(F126/E126*100)</f>
        <v>84.07037565382787</v>
      </c>
      <c r="H126" s="141">
        <f>SUM(H128:H133)</f>
        <v>4206</v>
      </c>
      <c r="I126" s="141">
        <f>SUM(I128:I133)</f>
        <v>3536.0000000000005</v>
      </c>
      <c r="J126" s="141">
        <f t="shared" si="3"/>
        <v>84.07037565382788</v>
      </c>
    </row>
    <row r="127" spans="1:10" ht="33.75">
      <c r="A127" s="133"/>
      <c r="B127" s="133"/>
      <c r="C127" s="134">
        <v>2010</v>
      </c>
      <c r="D127" s="140" t="s">
        <v>131</v>
      </c>
      <c r="E127" s="141">
        <v>4206</v>
      </c>
      <c r="F127" s="141">
        <v>3536</v>
      </c>
      <c r="G127" s="141">
        <f>SUM(F127/E127*100)</f>
        <v>84.07037565382787</v>
      </c>
      <c r="H127" s="141"/>
      <c r="I127" s="141"/>
      <c r="J127" s="141"/>
    </row>
    <row r="128" spans="1:10" ht="12.75">
      <c r="A128" s="133"/>
      <c r="B128" s="133"/>
      <c r="C128" s="134">
        <v>3030</v>
      </c>
      <c r="D128" s="140" t="s">
        <v>225</v>
      </c>
      <c r="E128" s="141"/>
      <c r="F128" s="141"/>
      <c r="G128" s="141"/>
      <c r="H128" s="141">
        <v>2860</v>
      </c>
      <c r="I128" s="141">
        <v>2190</v>
      </c>
      <c r="J128" s="141">
        <f t="shared" si="3"/>
        <v>76.57342657342657</v>
      </c>
    </row>
    <row r="129" spans="1:10" ht="12.75">
      <c r="A129" s="133"/>
      <c r="B129" s="133"/>
      <c r="C129" s="134">
        <v>4110</v>
      </c>
      <c r="D129" s="140" t="s">
        <v>220</v>
      </c>
      <c r="E129" s="141"/>
      <c r="F129" s="141"/>
      <c r="G129" s="141"/>
      <c r="H129" s="141">
        <v>75.94</v>
      </c>
      <c r="I129" s="141">
        <v>75.94</v>
      </c>
      <c r="J129" s="141">
        <f t="shared" si="3"/>
        <v>100</v>
      </c>
    </row>
    <row r="130" spans="1:10" ht="12.75">
      <c r="A130" s="133"/>
      <c r="B130" s="133"/>
      <c r="C130" s="134">
        <v>4120</v>
      </c>
      <c r="D130" s="140" t="s">
        <v>221</v>
      </c>
      <c r="E130" s="141"/>
      <c r="F130" s="141"/>
      <c r="G130" s="141"/>
      <c r="H130" s="141">
        <v>12.26</v>
      </c>
      <c r="I130" s="141">
        <v>12.26</v>
      </c>
      <c r="J130" s="141">
        <f t="shared" si="3"/>
        <v>100</v>
      </c>
    </row>
    <row r="131" spans="1:10" ht="12.75">
      <c r="A131" s="133"/>
      <c r="B131" s="133"/>
      <c r="C131" s="134">
        <v>4170</v>
      </c>
      <c r="D131" s="140" t="s">
        <v>288</v>
      </c>
      <c r="E131" s="141"/>
      <c r="F131" s="141"/>
      <c r="G131" s="141"/>
      <c r="H131" s="141">
        <v>910</v>
      </c>
      <c r="I131" s="141">
        <v>910</v>
      </c>
      <c r="J131" s="141">
        <f t="shared" si="3"/>
        <v>100</v>
      </c>
    </row>
    <row r="132" spans="1:10" ht="12.75">
      <c r="A132" s="133"/>
      <c r="B132" s="133"/>
      <c r="C132" s="134">
        <v>4210</v>
      </c>
      <c r="D132" s="140" t="s">
        <v>239</v>
      </c>
      <c r="E132" s="141"/>
      <c r="F132" s="141"/>
      <c r="G132" s="141"/>
      <c r="H132" s="141">
        <v>37.8</v>
      </c>
      <c r="I132" s="141">
        <v>37.8</v>
      </c>
      <c r="J132" s="141">
        <f t="shared" si="3"/>
        <v>100</v>
      </c>
    </row>
    <row r="133" spans="1:10" ht="22.5">
      <c r="A133" s="133"/>
      <c r="B133" s="133"/>
      <c r="C133" s="134">
        <v>4740</v>
      </c>
      <c r="D133" s="140" t="s">
        <v>350</v>
      </c>
      <c r="E133" s="141"/>
      <c r="F133" s="141"/>
      <c r="G133" s="141"/>
      <c r="H133" s="141">
        <v>310</v>
      </c>
      <c r="I133" s="141">
        <v>310</v>
      </c>
      <c r="J133" s="141">
        <f t="shared" si="3"/>
        <v>100</v>
      </c>
    </row>
    <row r="134" spans="1:10" ht="12.75">
      <c r="A134" s="149">
        <v>754</v>
      </c>
      <c r="B134" s="133"/>
      <c r="C134" s="134"/>
      <c r="D134" s="135" t="s">
        <v>226</v>
      </c>
      <c r="E134" s="152"/>
      <c r="F134" s="152"/>
      <c r="G134" s="152"/>
      <c r="H134" s="136">
        <f>SUM(H139+H137+H135)</f>
        <v>85520.44</v>
      </c>
      <c r="I134" s="136">
        <f>SUM(I139+I137+I135)</f>
        <v>75874.54999999999</v>
      </c>
      <c r="J134" s="152">
        <f t="shared" si="3"/>
        <v>88.72095372755331</v>
      </c>
    </row>
    <row r="135" spans="1:10" ht="12.75">
      <c r="A135" s="149"/>
      <c r="B135" s="133">
        <v>75404</v>
      </c>
      <c r="C135" s="134"/>
      <c r="D135" s="150" t="s">
        <v>340</v>
      </c>
      <c r="E135" s="141"/>
      <c r="F135" s="141"/>
      <c r="G135" s="141"/>
      <c r="H135" s="141">
        <f>SUM(H136)</f>
        <v>4270</v>
      </c>
      <c r="I135" s="141">
        <f>SUM(I136)</f>
        <v>4270</v>
      </c>
      <c r="J135" s="141">
        <f t="shared" si="3"/>
        <v>100</v>
      </c>
    </row>
    <row r="136" spans="1:10" ht="12.75">
      <c r="A136" s="149"/>
      <c r="B136" s="133"/>
      <c r="C136" s="134">
        <v>3000</v>
      </c>
      <c r="D136" s="140" t="s">
        <v>341</v>
      </c>
      <c r="E136" s="141"/>
      <c r="F136" s="141"/>
      <c r="G136" s="141"/>
      <c r="H136" s="141">
        <v>4270</v>
      </c>
      <c r="I136" s="141">
        <v>4270</v>
      </c>
      <c r="J136" s="141">
        <f t="shared" si="3"/>
        <v>100</v>
      </c>
    </row>
    <row r="137" spans="1:10" ht="12.75">
      <c r="A137" s="149"/>
      <c r="B137" s="133">
        <v>75411</v>
      </c>
      <c r="C137" s="134"/>
      <c r="D137" s="140" t="s">
        <v>372</v>
      </c>
      <c r="E137" s="141"/>
      <c r="F137" s="141"/>
      <c r="G137" s="141"/>
      <c r="H137" s="141">
        <f>SUM(H138)</f>
        <v>3730</v>
      </c>
      <c r="I137" s="141">
        <f>SUM(I138)</f>
        <v>3730</v>
      </c>
      <c r="J137" s="141">
        <f>I137/H137*100</f>
        <v>100</v>
      </c>
    </row>
    <row r="138" spans="1:10" ht="23.25" customHeight="1">
      <c r="A138" s="149"/>
      <c r="B138" s="133"/>
      <c r="C138" s="134">
        <v>2320</v>
      </c>
      <c r="D138" s="140" t="s">
        <v>373</v>
      </c>
      <c r="E138" s="141"/>
      <c r="F138" s="141"/>
      <c r="G138" s="141"/>
      <c r="H138" s="141">
        <v>3730</v>
      </c>
      <c r="I138" s="141">
        <v>3730</v>
      </c>
      <c r="J138" s="141">
        <f>I138/H138*100</f>
        <v>100</v>
      </c>
    </row>
    <row r="139" spans="1:10" ht="12.75">
      <c r="A139" s="133"/>
      <c r="B139" s="133">
        <v>75412</v>
      </c>
      <c r="C139" s="134"/>
      <c r="D139" s="142" t="s">
        <v>62</v>
      </c>
      <c r="E139" s="141"/>
      <c r="F139" s="141"/>
      <c r="G139" s="141"/>
      <c r="H139" s="141">
        <f>SUM(H140:H154)</f>
        <v>77520.44</v>
      </c>
      <c r="I139" s="141">
        <f>SUM(I140:I154)</f>
        <v>67874.54999999999</v>
      </c>
      <c r="J139" s="141">
        <f aca="true" t="shared" si="5" ref="J139:J155">I139/H139*100</f>
        <v>87.55697207084994</v>
      </c>
    </row>
    <row r="140" spans="1:10" ht="12.75">
      <c r="A140" s="133"/>
      <c r="B140" s="133"/>
      <c r="C140" s="134">
        <v>3040</v>
      </c>
      <c r="D140" s="140" t="s">
        <v>291</v>
      </c>
      <c r="E140" s="141"/>
      <c r="F140" s="141"/>
      <c r="G140" s="141"/>
      <c r="H140" s="141">
        <v>2100</v>
      </c>
      <c r="I140" s="141">
        <v>2100</v>
      </c>
      <c r="J140" s="141">
        <f t="shared" si="5"/>
        <v>100</v>
      </c>
    </row>
    <row r="141" spans="1:10" ht="12.75">
      <c r="A141" s="133"/>
      <c r="B141" s="133"/>
      <c r="C141" s="134">
        <v>4010</v>
      </c>
      <c r="D141" s="140" t="s">
        <v>218</v>
      </c>
      <c r="E141" s="141"/>
      <c r="F141" s="141"/>
      <c r="G141" s="141"/>
      <c r="H141" s="141">
        <v>20280.77</v>
      </c>
      <c r="I141" s="141">
        <v>13598.1</v>
      </c>
      <c r="J141" s="141">
        <f t="shared" si="5"/>
        <v>67.04922939316407</v>
      </c>
    </row>
    <row r="142" spans="1:10" ht="12.75">
      <c r="A142" s="133"/>
      <c r="B142" s="133"/>
      <c r="C142" s="134">
        <v>4040</v>
      </c>
      <c r="D142" s="140" t="s">
        <v>219</v>
      </c>
      <c r="E142" s="141"/>
      <c r="F142" s="141"/>
      <c r="G142" s="141"/>
      <c r="H142" s="141">
        <v>1641.73</v>
      </c>
      <c r="I142" s="141">
        <v>1641.73</v>
      </c>
      <c r="J142" s="141">
        <f t="shared" si="5"/>
        <v>100</v>
      </c>
    </row>
    <row r="143" spans="1:10" ht="12.75">
      <c r="A143" s="133"/>
      <c r="B143" s="133"/>
      <c r="C143" s="134">
        <v>4110</v>
      </c>
      <c r="D143" s="140" t="s">
        <v>220</v>
      </c>
      <c r="E143" s="141"/>
      <c r="F143" s="141"/>
      <c r="G143" s="141"/>
      <c r="H143" s="141">
        <v>3329.88</v>
      </c>
      <c r="I143" s="141">
        <v>2306.08</v>
      </c>
      <c r="J143" s="141">
        <f t="shared" si="5"/>
        <v>69.25414729659927</v>
      </c>
    </row>
    <row r="144" spans="1:10" ht="12.75">
      <c r="A144" s="133"/>
      <c r="B144" s="133"/>
      <c r="C144" s="134">
        <v>4120</v>
      </c>
      <c r="D144" s="140" t="s">
        <v>221</v>
      </c>
      <c r="E144" s="141"/>
      <c r="F144" s="141"/>
      <c r="G144" s="141"/>
      <c r="H144" s="141">
        <v>537.06</v>
      </c>
      <c r="I144" s="141">
        <v>100.44</v>
      </c>
      <c r="J144" s="141">
        <f t="shared" si="5"/>
        <v>18.701821025583733</v>
      </c>
    </row>
    <row r="145" spans="1:10" ht="12.75">
      <c r="A145" s="133"/>
      <c r="B145" s="133"/>
      <c r="C145" s="134">
        <v>4170</v>
      </c>
      <c r="D145" s="140" t="s">
        <v>288</v>
      </c>
      <c r="E145" s="141"/>
      <c r="F145" s="141"/>
      <c r="G145" s="141"/>
      <c r="H145" s="141">
        <v>3100</v>
      </c>
      <c r="I145" s="141">
        <v>3100</v>
      </c>
      <c r="J145" s="141">
        <f t="shared" si="5"/>
        <v>100</v>
      </c>
    </row>
    <row r="146" spans="1:10" ht="12.75">
      <c r="A146" s="133"/>
      <c r="B146" s="133"/>
      <c r="C146" s="134">
        <v>4210</v>
      </c>
      <c r="D146" s="140" t="s">
        <v>214</v>
      </c>
      <c r="E146" s="141"/>
      <c r="F146" s="141"/>
      <c r="G146" s="141"/>
      <c r="H146" s="141">
        <v>24143.39</v>
      </c>
      <c r="I146" s="141">
        <v>24081.98</v>
      </c>
      <c r="J146" s="141">
        <f t="shared" si="5"/>
        <v>99.7456446671325</v>
      </c>
    </row>
    <row r="147" spans="1:10" ht="12.75">
      <c r="A147" s="133"/>
      <c r="B147" s="133"/>
      <c r="C147" s="134">
        <v>4260</v>
      </c>
      <c r="D147" s="140" t="s">
        <v>222</v>
      </c>
      <c r="E147" s="141"/>
      <c r="F147" s="141"/>
      <c r="G147" s="141"/>
      <c r="H147" s="141">
        <v>3200</v>
      </c>
      <c r="I147" s="141">
        <v>2572.67</v>
      </c>
      <c r="J147" s="141">
        <f t="shared" si="5"/>
        <v>80.3959375</v>
      </c>
    </row>
    <row r="148" spans="1:10" ht="12.75">
      <c r="A148" s="133"/>
      <c r="B148" s="133"/>
      <c r="C148" s="134">
        <v>4280</v>
      </c>
      <c r="D148" s="140" t="s">
        <v>355</v>
      </c>
      <c r="E148" s="141"/>
      <c r="F148" s="141"/>
      <c r="G148" s="141"/>
      <c r="H148" s="141">
        <v>220</v>
      </c>
      <c r="I148" s="141">
        <v>220</v>
      </c>
      <c r="J148" s="141">
        <f t="shared" si="5"/>
        <v>100</v>
      </c>
    </row>
    <row r="149" spans="1:10" ht="12.75">
      <c r="A149" s="133"/>
      <c r="B149" s="133"/>
      <c r="C149" s="134">
        <v>4300</v>
      </c>
      <c r="D149" s="140" t="s">
        <v>223</v>
      </c>
      <c r="E149" s="141"/>
      <c r="F149" s="141"/>
      <c r="G149" s="141"/>
      <c r="H149" s="141">
        <v>7761</v>
      </c>
      <c r="I149" s="141">
        <v>7040.45</v>
      </c>
      <c r="J149" s="141">
        <f t="shared" si="5"/>
        <v>90.71575827857234</v>
      </c>
    </row>
    <row r="150" spans="1:10" ht="12.75" customHeight="1">
      <c r="A150" s="133"/>
      <c r="B150" s="133"/>
      <c r="C150" s="134">
        <v>4360</v>
      </c>
      <c r="D150" s="140" t="s">
        <v>352</v>
      </c>
      <c r="E150" s="140"/>
      <c r="F150" s="141"/>
      <c r="G150" s="141"/>
      <c r="H150" s="141">
        <v>700</v>
      </c>
      <c r="I150" s="141">
        <v>691.74</v>
      </c>
      <c r="J150" s="141">
        <f t="shared" si="5"/>
        <v>98.82</v>
      </c>
    </row>
    <row r="151" spans="1:10" ht="12.75" customHeight="1">
      <c r="A151" s="133"/>
      <c r="B151" s="133"/>
      <c r="C151" s="134">
        <v>4370</v>
      </c>
      <c r="D151" s="140" t="s">
        <v>353</v>
      </c>
      <c r="E151" s="140"/>
      <c r="F151" s="141"/>
      <c r="G151" s="141"/>
      <c r="H151" s="141">
        <v>1000</v>
      </c>
      <c r="I151" s="141">
        <v>960.75</v>
      </c>
      <c r="J151" s="141">
        <f t="shared" si="5"/>
        <v>96.075</v>
      </c>
    </row>
    <row r="152" spans="1:10" ht="12.75">
      <c r="A152" s="133"/>
      <c r="B152" s="133"/>
      <c r="C152" s="134">
        <v>4430</v>
      </c>
      <c r="D152" s="140" t="s">
        <v>224</v>
      </c>
      <c r="E152" s="141"/>
      <c r="F152" s="141"/>
      <c r="G152" s="141"/>
      <c r="H152" s="141">
        <v>6600</v>
      </c>
      <c r="I152" s="141">
        <v>6554</v>
      </c>
      <c r="J152" s="141">
        <f t="shared" si="5"/>
        <v>99.3030303030303</v>
      </c>
    </row>
    <row r="153" spans="1:10" ht="12.75">
      <c r="A153" s="133"/>
      <c r="B153" s="133"/>
      <c r="C153" s="134">
        <v>4440</v>
      </c>
      <c r="D153" s="140" t="s">
        <v>240</v>
      </c>
      <c r="E153" s="141"/>
      <c r="F153" s="141"/>
      <c r="G153" s="141"/>
      <c r="H153" s="141">
        <v>906.61</v>
      </c>
      <c r="I153" s="141">
        <v>906.61</v>
      </c>
      <c r="J153" s="141">
        <f t="shared" si="5"/>
        <v>100</v>
      </c>
    </row>
    <row r="154" spans="1:10" ht="15" customHeight="1">
      <c r="A154" s="133"/>
      <c r="B154" s="133"/>
      <c r="C154" s="134">
        <v>4700</v>
      </c>
      <c r="D154" s="140" t="s">
        <v>351</v>
      </c>
      <c r="E154" s="141"/>
      <c r="F154" s="141"/>
      <c r="G154" s="141"/>
      <c r="H154" s="141">
        <v>2000</v>
      </c>
      <c r="I154" s="141">
        <v>2000</v>
      </c>
      <c r="J154" s="141">
        <f t="shared" si="5"/>
        <v>100</v>
      </c>
    </row>
    <row r="155" spans="1:10" ht="31.5">
      <c r="A155" s="149">
        <v>756</v>
      </c>
      <c r="B155" s="133"/>
      <c r="C155" s="134"/>
      <c r="D155" s="135" t="s">
        <v>227</v>
      </c>
      <c r="E155" s="136">
        <f>SUM(E156+E158+E164+E175+E181)</f>
        <v>2523761</v>
      </c>
      <c r="F155" s="136">
        <f>SUM(F156+F158+F164+F175+F181)</f>
        <v>2447215.2700000005</v>
      </c>
      <c r="G155" s="136">
        <f aca="true" t="shared" si="6" ref="G155:G183">F155/E155*100</f>
        <v>96.96699766737026</v>
      </c>
      <c r="H155" s="136">
        <f>SUM(H184)</f>
        <v>61820</v>
      </c>
      <c r="I155" s="136">
        <f>SUM(I184)</f>
        <v>58463</v>
      </c>
      <c r="J155" s="136">
        <f t="shared" si="5"/>
        <v>94.56971853769008</v>
      </c>
    </row>
    <row r="156" spans="1:10" ht="12.75">
      <c r="A156" s="133"/>
      <c r="B156" s="133">
        <v>75601</v>
      </c>
      <c r="C156" s="134"/>
      <c r="D156" s="142" t="s">
        <v>229</v>
      </c>
      <c r="E156" s="141">
        <f>SUM(E157:E157)</f>
        <v>5000</v>
      </c>
      <c r="F156" s="141">
        <f>SUM(F157:F157)</f>
        <v>1414</v>
      </c>
      <c r="G156" s="141">
        <f>SUM(G157:G157)</f>
        <v>28.28</v>
      </c>
      <c r="H156" s="141"/>
      <c r="I156" s="141"/>
      <c r="J156" s="141"/>
    </row>
    <row r="157" spans="1:10" ht="22.5">
      <c r="A157" s="133"/>
      <c r="B157" s="133"/>
      <c r="C157" s="148">
        <v>350</v>
      </c>
      <c r="D157" s="140" t="s">
        <v>136</v>
      </c>
      <c r="E157" s="151">
        <v>5000</v>
      </c>
      <c r="F157" s="151">
        <v>1414</v>
      </c>
      <c r="G157" s="141">
        <f t="shared" si="6"/>
        <v>28.28</v>
      </c>
      <c r="H157" s="141"/>
      <c r="I157" s="141"/>
      <c r="J157" s="141"/>
    </row>
    <row r="158" spans="1:10" ht="33.75">
      <c r="A158" s="133"/>
      <c r="B158" s="133">
        <v>75615</v>
      </c>
      <c r="C158" s="134"/>
      <c r="D158" s="150" t="s">
        <v>292</v>
      </c>
      <c r="E158" s="141">
        <f>SUM(E159:E163)</f>
        <v>464196</v>
      </c>
      <c r="F158" s="141">
        <f>SUM(F159:F163)</f>
        <v>300392.92</v>
      </c>
      <c r="G158" s="141">
        <f t="shared" si="6"/>
        <v>64.71251798809124</v>
      </c>
      <c r="H158" s="141"/>
      <c r="I158" s="141"/>
      <c r="J158" s="141"/>
    </row>
    <row r="159" spans="1:10" ht="12.75">
      <c r="A159" s="133"/>
      <c r="B159" s="133"/>
      <c r="C159" s="148">
        <v>310</v>
      </c>
      <c r="D159" s="140" t="s">
        <v>137</v>
      </c>
      <c r="E159" s="151">
        <v>445000</v>
      </c>
      <c r="F159" s="151">
        <v>279746.44</v>
      </c>
      <c r="G159" s="141">
        <f t="shared" si="6"/>
        <v>62.864368539325845</v>
      </c>
      <c r="H159" s="141"/>
      <c r="I159" s="141"/>
      <c r="J159" s="141"/>
    </row>
    <row r="160" spans="1:10" ht="12.75">
      <c r="A160" s="133"/>
      <c r="B160" s="133"/>
      <c r="C160" s="148">
        <v>320</v>
      </c>
      <c r="D160" s="140" t="s">
        <v>138</v>
      </c>
      <c r="E160" s="151">
        <v>12546</v>
      </c>
      <c r="F160" s="151">
        <v>14444</v>
      </c>
      <c r="G160" s="141">
        <f t="shared" si="6"/>
        <v>115.12832775386576</v>
      </c>
      <c r="H160" s="141"/>
      <c r="I160" s="141"/>
      <c r="J160" s="141"/>
    </row>
    <row r="161" spans="1:10" ht="12.75">
      <c r="A161" s="133"/>
      <c r="B161" s="133"/>
      <c r="C161" s="148">
        <v>330</v>
      </c>
      <c r="D161" s="140" t="s">
        <v>139</v>
      </c>
      <c r="E161" s="151">
        <v>3500</v>
      </c>
      <c r="F161" s="151">
        <v>3827</v>
      </c>
      <c r="G161" s="141">
        <f t="shared" si="6"/>
        <v>109.34285714285714</v>
      </c>
      <c r="H161" s="141"/>
      <c r="I161" s="141"/>
      <c r="J161" s="141"/>
    </row>
    <row r="162" spans="1:10" ht="12.75">
      <c r="A162" s="133"/>
      <c r="B162" s="133"/>
      <c r="C162" s="148">
        <v>340</v>
      </c>
      <c r="D162" s="140" t="s">
        <v>141</v>
      </c>
      <c r="E162" s="151">
        <v>3000</v>
      </c>
      <c r="F162" s="151">
        <v>1659.48</v>
      </c>
      <c r="G162" s="141">
        <f t="shared" si="6"/>
        <v>55.315999999999995</v>
      </c>
      <c r="H162" s="141"/>
      <c r="I162" s="141"/>
      <c r="J162" s="141"/>
    </row>
    <row r="163" spans="1:10" ht="12.75">
      <c r="A163" s="133"/>
      <c r="B163" s="133"/>
      <c r="C163" s="148">
        <v>910</v>
      </c>
      <c r="D163" s="140" t="s">
        <v>283</v>
      </c>
      <c r="E163" s="151">
        <v>150</v>
      </c>
      <c r="F163" s="151">
        <v>716</v>
      </c>
      <c r="G163" s="141">
        <f t="shared" si="6"/>
        <v>477.33333333333337</v>
      </c>
      <c r="H163" s="141"/>
      <c r="I163" s="141"/>
      <c r="J163" s="141"/>
    </row>
    <row r="164" spans="1:10" ht="33.75">
      <c r="A164" s="133"/>
      <c r="B164" s="133">
        <v>75616</v>
      </c>
      <c r="C164" s="148"/>
      <c r="D164" s="150" t="s">
        <v>305</v>
      </c>
      <c r="E164" s="151">
        <f>SUM(E165:E174)</f>
        <v>955765</v>
      </c>
      <c r="F164" s="151">
        <f>SUM(F165:F174)</f>
        <v>930144.16</v>
      </c>
      <c r="G164" s="141">
        <f t="shared" si="6"/>
        <v>97.3193368662799</v>
      </c>
      <c r="H164" s="141"/>
      <c r="I164" s="141"/>
      <c r="J164" s="141"/>
    </row>
    <row r="165" spans="1:10" ht="12.75">
      <c r="A165" s="133"/>
      <c r="B165" s="133"/>
      <c r="C165" s="148">
        <v>310</v>
      </c>
      <c r="D165" s="140" t="s">
        <v>137</v>
      </c>
      <c r="E165" s="151">
        <v>180000</v>
      </c>
      <c r="F165" s="151">
        <v>170397.61</v>
      </c>
      <c r="G165" s="141">
        <f t="shared" si="6"/>
        <v>94.66533888888888</v>
      </c>
      <c r="H165" s="141"/>
      <c r="I165" s="141"/>
      <c r="J165" s="141"/>
    </row>
    <row r="166" spans="1:10" ht="12.75">
      <c r="A166" s="133"/>
      <c r="B166" s="133"/>
      <c r="C166" s="148">
        <v>320</v>
      </c>
      <c r="D166" s="140" t="s">
        <v>138</v>
      </c>
      <c r="E166" s="151">
        <v>428124</v>
      </c>
      <c r="F166" s="151">
        <v>400569.01</v>
      </c>
      <c r="G166" s="141">
        <f t="shared" si="6"/>
        <v>93.56378292270465</v>
      </c>
      <c r="H166" s="141"/>
      <c r="I166" s="141"/>
      <c r="J166" s="141"/>
    </row>
    <row r="167" spans="1:10" ht="12.75">
      <c r="A167" s="133"/>
      <c r="B167" s="133"/>
      <c r="C167" s="148">
        <v>330</v>
      </c>
      <c r="D167" s="140" t="s">
        <v>139</v>
      </c>
      <c r="E167" s="151">
        <v>8641</v>
      </c>
      <c r="F167" s="151">
        <v>6954.17</v>
      </c>
      <c r="G167" s="141">
        <f t="shared" si="6"/>
        <v>80.47876403194076</v>
      </c>
      <c r="H167" s="141"/>
      <c r="I167" s="141"/>
      <c r="J167" s="141"/>
    </row>
    <row r="168" spans="1:10" ht="12.75">
      <c r="A168" s="133"/>
      <c r="B168" s="133"/>
      <c r="C168" s="148">
        <v>340</v>
      </c>
      <c r="D168" s="140" t="s">
        <v>141</v>
      </c>
      <c r="E168" s="151">
        <v>66000</v>
      </c>
      <c r="F168" s="151">
        <v>53181.04</v>
      </c>
      <c r="G168" s="141">
        <f t="shared" si="6"/>
        <v>80.57733333333333</v>
      </c>
      <c r="H168" s="141"/>
      <c r="I168" s="141"/>
      <c r="J168" s="141"/>
    </row>
    <row r="169" spans="1:10" ht="12.75">
      <c r="A169" s="133"/>
      <c r="B169" s="133"/>
      <c r="C169" s="148">
        <v>360</v>
      </c>
      <c r="D169" s="140" t="s">
        <v>142</v>
      </c>
      <c r="E169" s="151">
        <v>18000</v>
      </c>
      <c r="F169" s="151">
        <v>13673.85</v>
      </c>
      <c r="G169" s="141">
        <f t="shared" si="6"/>
        <v>75.96583333333334</v>
      </c>
      <c r="H169" s="141"/>
      <c r="I169" s="141"/>
      <c r="J169" s="141"/>
    </row>
    <row r="170" spans="1:10" ht="22.5">
      <c r="A170" s="133"/>
      <c r="B170" s="133"/>
      <c r="C170" s="148">
        <v>390</v>
      </c>
      <c r="D170" s="140" t="s">
        <v>331</v>
      </c>
      <c r="E170" s="151">
        <v>200000</v>
      </c>
      <c r="F170" s="151">
        <v>224702.5</v>
      </c>
      <c r="G170" s="141">
        <f t="shared" si="6"/>
        <v>112.35125</v>
      </c>
      <c r="H170" s="141"/>
      <c r="I170" s="141"/>
      <c r="J170" s="141"/>
    </row>
    <row r="171" spans="1:10" ht="12.75">
      <c r="A171" s="133"/>
      <c r="B171" s="133"/>
      <c r="C171" s="148">
        <v>430</v>
      </c>
      <c r="D171" s="140" t="s">
        <v>144</v>
      </c>
      <c r="E171" s="151">
        <v>2000</v>
      </c>
      <c r="F171" s="151">
        <v>1819.5</v>
      </c>
      <c r="G171" s="141">
        <f t="shared" si="6"/>
        <v>90.975</v>
      </c>
      <c r="H171" s="141"/>
      <c r="I171" s="141"/>
      <c r="J171" s="141"/>
    </row>
    <row r="172" spans="1:10" ht="12.75">
      <c r="A172" s="133"/>
      <c r="B172" s="133"/>
      <c r="C172" s="148">
        <v>500</v>
      </c>
      <c r="D172" s="140" t="s">
        <v>293</v>
      </c>
      <c r="E172" s="151">
        <v>50000</v>
      </c>
      <c r="F172" s="151">
        <v>55411.5</v>
      </c>
      <c r="G172" s="141">
        <f t="shared" si="6"/>
        <v>110.82300000000001</v>
      </c>
      <c r="H172" s="141"/>
      <c r="I172" s="141"/>
      <c r="J172" s="141"/>
    </row>
    <row r="173" spans="1:10" ht="12.75">
      <c r="A173" s="133"/>
      <c r="B173" s="133"/>
      <c r="C173" s="148">
        <v>690</v>
      </c>
      <c r="D173" s="140" t="s">
        <v>132</v>
      </c>
      <c r="E173" s="151"/>
      <c r="F173" s="151">
        <v>3</v>
      </c>
      <c r="G173" s="141"/>
      <c r="H173" s="141"/>
      <c r="I173" s="141"/>
      <c r="J173" s="141"/>
    </row>
    <row r="174" spans="1:10" ht="12.75">
      <c r="A174" s="133"/>
      <c r="B174" s="133"/>
      <c r="C174" s="148">
        <v>910</v>
      </c>
      <c r="D174" s="140" t="s">
        <v>283</v>
      </c>
      <c r="E174" s="151">
        <v>3000</v>
      </c>
      <c r="F174" s="151">
        <v>3431.98</v>
      </c>
      <c r="G174" s="141">
        <f t="shared" si="6"/>
        <v>114.39933333333335</v>
      </c>
      <c r="H174" s="141"/>
      <c r="I174" s="141"/>
      <c r="J174" s="141"/>
    </row>
    <row r="175" spans="1:10" ht="12.75">
      <c r="A175" s="133"/>
      <c r="B175" s="133">
        <v>75618</v>
      </c>
      <c r="C175" s="134"/>
      <c r="D175" s="142" t="s">
        <v>490</v>
      </c>
      <c r="E175" s="141">
        <f>SUM(E176:E180)</f>
        <v>103510</v>
      </c>
      <c r="F175" s="141">
        <f>SUM(F176:F180)</f>
        <v>90783.08</v>
      </c>
      <c r="G175" s="141">
        <f t="shared" si="6"/>
        <v>87.7046468940199</v>
      </c>
      <c r="H175" s="141"/>
      <c r="I175" s="141"/>
      <c r="J175" s="141"/>
    </row>
    <row r="176" spans="1:10" ht="12.75">
      <c r="A176" s="133"/>
      <c r="B176" s="133"/>
      <c r="C176" s="148">
        <v>410</v>
      </c>
      <c r="D176" s="140" t="s">
        <v>145</v>
      </c>
      <c r="E176" s="151">
        <v>25000</v>
      </c>
      <c r="F176" s="151">
        <v>12094.04</v>
      </c>
      <c r="G176" s="141">
        <f t="shared" si="6"/>
        <v>48.37616</v>
      </c>
      <c r="H176" s="141"/>
      <c r="I176" s="141"/>
      <c r="J176" s="141"/>
    </row>
    <row r="177" spans="1:10" ht="12.75">
      <c r="A177" s="133"/>
      <c r="B177" s="133"/>
      <c r="C177" s="148">
        <v>460</v>
      </c>
      <c r="D177" s="140" t="s">
        <v>181</v>
      </c>
      <c r="E177" s="151">
        <v>3500</v>
      </c>
      <c r="F177" s="151">
        <v>3476.94</v>
      </c>
      <c r="G177" s="141">
        <f t="shared" si="6"/>
        <v>99.34114285714286</v>
      </c>
      <c r="H177" s="141"/>
      <c r="I177" s="141"/>
      <c r="J177" s="141"/>
    </row>
    <row r="178" spans="1:10" ht="12.75">
      <c r="A178" s="133"/>
      <c r="B178" s="133"/>
      <c r="C178" s="148">
        <v>480</v>
      </c>
      <c r="D178" s="140" t="s">
        <v>179</v>
      </c>
      <c r="E178" s="151">
        <v>75000</v>
      </c>
      <c r="F178" s="151">
        <v>72956.71</v>
      </c>
      <c r="G178" s="141">
        <f t="shared" si="6"/>
        <v>97.27561333333334</v>
      </c>
      <c r="H178" s="141"/>
      <c r="I178" s="141"/>
      <c r="J178" s="141"/>
    </row>
    <row r="179" spans="1:10" ht="22.5">
      <c r="A179" s="133"/>
      <c r="B179" s="133"/>
      <c r="C179" s="148">
        <v>490</v>
      </c>
      <c r="D179" s="140" t="s">
        <v>433</v>
      </c>
      <c r="E179" s="151"/>
      <c r="F179" s="151">
        <v>2250</v>
      </c>
      <c r="G179" s="141"/>
      <c r="H179" s="141"/>
      <c r="I179" s="141"/>
      <c r="J179" s="141"/>
    </row>
    <row r="180" spans="1:10" ht="12.75">
      <c r="A180" s="133"/>
      <c r="B180" s="133"/>
      <c r="C180" s="148">
        <v>910</v>
      </c>
      <c r="D180" s="140" t="s">
        <v>283</v>
      </c>
      <c r="E180" s="151">
        <v>10</v>
      </c>
      <c r="F180" s="151">
        <v>5.39</v>
      </c>
      <c r="G180" s="141">
        <f t="shared" si="6"/>
        <v>53.89999999999999</v>
      </c>
      <c r="H180" s="141"/>
      <c r="I180" s="141"/>
      <c r="J180" s="141"/>
    </row>
    <row r="181" spans="1:10" ht="12.75">
      <c r="A181" s="133"/>
      <c r="B181" s="133">
        <v>75621</v>
      </c>
      <c r="C181" s="134"/>
      <c r="D181" s="142" t="s">
        <v>230</v>
      </c>
      <c r="E181" s="141">
        <f>SUM(E182:E183)</f>
        <v>995290</v>
      </c>
      <c r="F181" s="141">
        <f>SUM(F182:F183)</f>
        <v>1124481.11</v>
      </c>
      <c r="G181" s="141">
        <f t="shared" si="6"/>
        <v>112.98024796792896</v>
      </c>
      <c r="H181" s="141"/>
      <c r="I181" s="141"/>
      <c r="J181" s="141"/>
    </row>
    <row r="182" spans="1:10" ht="12.75">
      <c r="A182" s="133"/>
      <c r="B182" s="133"/>
      <c r="C182" s="148">
        <v>10</v>
      </c>
      <c r="D182" s="140" t="s">
        <v>180</v>
      </c>
      <c r="E182" s="151">
        <v>946215</v>
      </c>
      <c r="F182" s="151">
        <v>1049467</v>
      </c>
      <c r="G182" s="141">
        <f t="shared" si="6"/>
        <v>110.91210771336324</v>
      </c>
      <c r="H182" s="141"/>
      <c r="I182" s="141"/>
      <c r="J182" s="141"/>
    </row>
    <row r="183" spans="1:10" ht="12.75">
      <c r="A183" s="133"/>
      <c r="B183" s="133"/>
      <c r="C183" s="148">
        <v>20</v>
      </c>
      <c r="D183" s="140" t="s">
        <v>284</v>
      </c>
      <c r="E183" s="151">
        <v>49075</v>
      </c>
      <c r="F183" s="151">
        <v>75014.11</v>
      </c>
      <c r="G183" s="141">
        <f t="shared" si="6"/>
        <v>152.85605705552726</v>
      </c>
      <c r="H183" s="141"/>
      <c r="I183" s="141"/>
      <c r="J183" s="141"/>
    </row>
    <row r="184" spans="1:10" ht="12.75">
      <c r="A184" s="133"/>
      <c r="B184" s="133">
        <v>75647</v>
      </c>
      <c r="C184" s="134"/>
      <c r="D184" s="150" t="s">
        <v>110</v>
      </c>
      <c r="E184" s="151"/>
      <c r="F184" s="151"/>
      <c r="G184" s="141"/>
      <c r="H184" s="141">
        <f>SUM(H185+H186+H188)</f>
        <v>61820</v>
      </c>
      <c r="I184" s="141">
        <f>SUM(I185+I186+I188)</f>
        <v>58463</v>
      </c>
      <c r="J184" s="141">
        <f aca="true" t="shared" si="7" ref="J184:J191">I184/H184*100</f>
        <v>94.56971853769008</v>
      </c>
    </row>
    <row r="185" spans="1:10" ht="12.75">
      <c r="A185" s="133"/>
      <c r="B185" s="133"/>
      <c r="C185" s="148">
        <v>4100</v>
      </c>
      <c r="D185" s="140" t="s">
        <v>231</v>
      </c>
      <c r="E185" s="141"/>
      <c r="F185" s="141"/>
      <c r="G185" s="141"/>
      <c r="H185" s="141">
        <v>56020</v>
      </c>
      <c r="I185" s="141">
        <v>52897</v>
      </c>
      <c r="J185" s="141">
        <f t="shared" si="7"/>
        <v>94.42520528382721</v>
      </c>
    </row>
    <row r="186" spans="1:10" ht="12.75">
      <c r="A186" s="133"/>
      <c r="B186" s="133"/>
      <c r="C186" s="148">
        <v>4210</v>
      </c>
      <c r="D186" s="140" t="s">
        <v>214</v>
      </c>
      <c r="E186" s="141"/>
      <c r="F186" s="141"/>
      <c r="G186" s="141"/>
      <c r="H186" s="141">
        <v>2000</v>
      </c>
      <c r="I186" s="141">
        <v>1904.63</v>
      </c>
      <c r="J186" s="141">
        <f t="shared" si="7"/>
        <v>95.2315</v>
      </c>
    </row>
    <row r="187" spans="1:10" ht="12.75">
      <c r="A187" s="133"/>
      <c r="B187" s="133"/>
      <c r="C187" s="148">
        <v>4300</v>
      </c>
      <c r="D187" s="140" t="s">
        <v>223</v>
      </c>
      <c r="E187" s="141"/>
      <c r="F187" s="141"/>
      <c r="G187" s="141"/>
      <c r="H187" s="141">
        <v>8000</v>
      </c>
      <c r="I187" s="141">
        <v>8000</v>
      </c>
      <c r="J187" s="141">
        <f t="shared" si="7"/>
        <v>100</v>
      </c>
    </row>
    <row r="188" spans="1:10" ht="12.75">
      <c r="A188" s="133"/>
      <c r="B188" s="133"/>
      <c r="C188" s="148">
        <v>4300</v>
      </c>
      <c r="D188" s="140" t="s">
        <v>223</v>
      </c>
      <c r="E188" s="141"/>
      <c r="F188" s="141"/>
      <c r="G188" s="141"/>
      <c r="H188" s="141">
        <v>3800</v>
      </c>
      <c r="I188" s="141">
        <v>3661.37</v>
      </c>
      <c r="J188" s="141">
        <f t="shared" si="7"/>
        <v>96.35184210526316</v>
      </c>
    </row>
    <row r="189" spans="1:10" ht="12.75">
      <c r="A189" s="149">
        <v>757</v>
      </c>
      <c r="B189" s="133"/>
      <c r="C189" s="148"/>
      <c r="D189" s="135" t="s">
        <v>235</v>
      </c>
      <c r="E189" s="141"/>
      <c r="F189" s="141"/>
      <c r="G189" s="141"/>
      <c r="H189" s="136">
        <f>SUM(H190)</f>
        <v>30743</v>
      </c>
      <c r="I189" s="136">
        <f>SUM(I190)</f>
        <v>27388.07</v>
      </c>
      <c r="J189" s="136">
        <f t="shared" si="7"/>
        <v>89.08717431610448</v>
      </c>
    </row>
    <row r="190" spans="1:10" ht="22.5">
      <c r="A190" s="133"/>
      <c r="B190" s="137">
        <v>75702</v>
      </c>
      <c r="C190" s="148"/>
      <c r="D190" s="142" t="s">
        <v>174</v>
      </c>
      <c r="E190" s="141"/>
      <c r="F190" s="141"/>
      <c r="G190" s="141"/>
      <c r="H190" s="141">
        <f>SUM(H191)</f>
        <v>30743</v>
      </c>
      <c r="I190" s="141">
        <f>SUM(I191)</f>
        <v>27388.07</v>
      </c>
      <c r="J190" s="141">
        <f t="shared" si="7"/>
        <v>89.08717431610448</v>
      </c>
    </row>
    <row r="191" spans="1:10" ht="22.5">
      <c r="A191" s="133"/>
      <c r="B191" s="137"/>
      <c r="C191" s="148">
        <v>8070</v>
      </c>
      <c r="D191" s="140" t="s">
        <v>246</v>
      </c>
      <c r="E191" s="141"/>
      <c r="F191" s="141"/>
      <c r="G191" s="141"/>
      <c r="H191" s="141">
        <v>30743</v>
      </c>
      <c r="I191" s="141">
        <v>27388.07</v>
      </c>
      <c r="J191" s="141">
        <f t="shared" si="7"/>
        <v>89.08717431610448</v>
      </c>
    </row>
    <row r="192" spans="1:10" ht="12.75">
      <c r="A192" s="149">
        <v>758</v>
      </c>
      <c r="B192" s="133"/>
      <c r="C192" s="148"/>
      <c r="D192" s="135" t="s">
        <v>232</v>
      </c>
      <c r="E192" s="136">
        <f>SUM(E193+E195+E197+E201)</f>
        <v>6021795</v>
      </c>
      <c r="F192" s="136">
        <f>SUM(F193+F195+F197+F201)</f>
        <v>6021795</v>
      </c>
      <c r="G192" s="136">
        <f aca="true" t="shared" si="8" ref="G192:G208">F192/E192*100</f>
        <v>100</v>
      </c>
      <c r="H192" s="136">
        <f>SUM(H199)</f>
        <v>462</v>
      </c>
      <c r="I192" s="136"/>
      <c r="J192" s="136"/>
    </row>
    <row r="193" spans="1:10" ht="12.75">
      <c r="A193" s="133"/>
      <c r="B193" s="133">
        <v>75801</v>
      </c>
      <c r="C193" s="148"/>
      <c r="D193" s="142" t="s">
        <v>233</v>
      </c>
      <c r="E193" s="141">
        <f>SUM(E194)</f>
        <v>3472620</v>
      </c>
      <c r="F193" s="141">
        <f>SUM(F194)</f>
        <v>3472620</v>
      </c>
      <c r="G193" s="141">
        <f t="shared" si="8"/>
        <v>100</v>
      </c>
      <c r="H193" s="141"/>
      <c r="I193" s="141"/>
      <c r="J193" s="141"/>
    </row>
    <row r="194" spans="1:10" ht="12.75">
      <c r="A194" s="133"/>
      <c r="B194" s="133"/>
      <c r="C194" s="148">
        <v>2920</v>
      </c>
      <c r="D194" s="140" t="s">
        <v>150</v>
      </c>
      <c r="E194" s="141">
        <v>3472620</v>
      </c>
      <c r="F194" s="141">
        <v>3472620</v>
      </c>
      <c r="G194" s="141">
        <f t="shared" si="8"/>
        <v>100</v>
      </c>
      <c r="H194" s="141"/>
      <c r="I194" s="141"/>
      <c r="J194" s="141"/>
    </row>
    <row r="195" spans="1:10" ht="12.75">
      <c r="A195" s="133"/>
      <c r="B195" s="133">
        <v>75807</v>
      </c>
      <c r="C195" s="148"/>
      <c r="D195" s="142" t="s">
        <v>234</v>
      </c>
      <c r="E195" s="141">
        <f>SUM(E196)</f>
        <v>2248675</v>
      </c>
      <c r="F195" s="141">
        <f>SUM(F196)</f>
        <v>2248675</v>
      </c>
      <c r="G195" s="136">
        <f t="shared" si="8"/>
        <v>100</v>
      </c>
      <c r="H195" s="141"/>
      <c r="I195" s="141"/>
      <c r="J195" s="141"/>
    </row>
    <row r="196" spans="1:10" ht="12.75">
      <c r="A196" s="133"/>
      <c r="B196" s="133"/>
      <c r="C196" s="148">
        <v>2920</v>
      </c>
      <c r="D196" s="140" t="s">
        <v>150</v>
      </c>
      <c r="E196" s="141">
        <v>2248675</v>
      </c>
      <c r="F196" s="141">
        <v>2248675</v>
      </c>
      <c r="G196" s="139">
        <f t="shared" si="8"/>
        <v>100</v>
      </c>
      <c r="H196" s="141"/>
      <c r="I196" s="141"/>
      <c r="J196" s="141"/>
    </row>
    <row r="197" spans="1:10" ht="12.75">
      <c r="A197" s="133"/>
      <c r="B197" s="133">
        <v>75814</v>
      </c>
      <c r="C197" s="148"/>
      <c r="D197" s="150" t="s">
        <v>337</v>
      </c>
      <c r="E197" s="141">
        <f>SUM(E198:E198)</f>
        <v>169567</v>
      </c>
      <c r="F197" s="141">
        <f>SUM(F198:F198)</f>
        <v>169567</v>
      </c>
      <c r="G197" s="136">
        <f t="shared" si="8"/>
        <v>100</v>
      </c>
      <c r="H197" s="141"/>
      <c r="I197" s="141"/>
      <c r="J197" s="141"/>
    </row>
    <row r="198" spans="1:10" ht="22.5">
      <c r="A198" s="133"/>
      <c r="B198" s="133"/>
      <c r="C198" s="148">
        <v>2030</v>
      </c>
      <c r="D198" s="142" t="s">
        <v>267</v>
      </c>
      <c r="E198" s="141">
        <v>169567</v>
      </c>
      <c r="F198" s="141">
        <v>169567</v>
      </c>
      <c r="G198" s="139">
        <f t="shared" si="8"/>
        <v>100</v>
      </c>
      <c r="H198" s="141"/>
      <c r="I198" s="141"/>
      <c r="J198" s="141"/>
    </row>
    <row r="199" spans="1:10" ht="12.75">
      <c r="A199" s="133"/>
      <c r="B199" s="133">
        <v>75818</v>
      </c>
      <c r="C199" s="148"/>
      <c r="D199" s="150" t="s">
        <v>189</v>
      </c>
      <c r="E199" s="141"/>
      <c r="F199" s="141"/>
      <c r="G199" s="136"/>
      <c r="H199" s="141">
        <f>SUM(H200)</f>
        <v>462</v>
      </c>
      <c r="I199" s="141"/>
      <c r="J199" s="141"/>
    </row>
    <row r="200" spans="1:10" ht="12.75">
      <c r="A200" s="133"/>
      <c r="B200" s="133"/>
      <c r="C200" s="148">
        <v>4810</v>
      </c>
      <c r="D200" s="140" t="s">
        <v>333</v>
      </c>
      <c r="E200" s="141"/>
      <c r="F200" s="141"/>
      <c r="G200" s="136"/>
      <c r="H200" s="141">
        <v>462</v>
      </c>
      <c r="I200" s="141"/>
      <c r="J200" s="141"/>
    </row>
    <row r="201" spans="1:10" ht="12.75">
      <c r="A201" s="133"/>
      <c r="B201" s="133">
        <v>75831</v>
      </c>
      <c r="C201" s="148"/>
      <c r="D201" s="142" t="s">
        <v>332</v>
      </c>
      <c r="E201" s="141">
        <f>SUM(E202)</f>
        <v>130933</v>
      </c>
      <c r="F201" s="141">
        <f>SUM(F202)</f>
        <v>130933</v>
      </c>
      <c r="G201" s="136">
        <f t="shared" si="8"/>
        <v>100</v>
      </c>
      <c r="H201" s="141"/>
      <c r="I201" s="141"/>
      <c r="J201" s="141"/>
    </row>
    <row r="202" spans="1:10" ht="12.75">
      <c r="A202" s="133"/>
      <c r="B202" s="133"/>
      <c r="C202" s="148">
        <v>2920</v>
      </c>
      <c r="D202" s="140" t="s">
        <v>150</v>
      </c>
      <c r="E202" s="141">
        <v>130933</v>
      </c>
      <c r="F202" s="141">
        <v>130933</v>
      </c>
      <c r="G202" s="139">
        <f t="shared" si="8"/>
        <v>100</v>
      </c>
      <c r="H202" s="141"/>
      <c r="I202" s="141"/>
      <c r="J202" s="141"/>
    </row>
    <row r="203" spans="1:10" ht="12.75">
      <c r="A203" s="149">
        <v>801</v>
      </c>
      <c r="B203" s="133"/>
      <c r="C203" s="148"/>
      <c r="D203" s="135" t="s">
        <v>152</v>
      </c>
      <c r="E203" s="136">
        <f>SUM(E204+E249+E270+E292+E306+E320+E324+E333)</f>
        <v>276046</v>
      </c>
      <c r="F203" s="136">
        <f>SUM(F204+F249+F270+F292+F306+F320+F324+F333)</f>
        <v>276939.74</v>
      </c>
      <c r="G203" s="136">
        <f t="shared" si="8"/>
        <v>100.32376487976641</v>
      </c>
      <c r="H203" s="136">
        <f>SUM(H204+H236+H249+H270+H292+H306+H320+H324+H333)</f>
        <v>4619413</v>
      </c>
      <c r="I203" s="136">
        <f>SUM(I204+I236+I249+I270+I292+I306+I320+I324+I333)</f>
        <v>4521035.289999999</v>
      </c>
      <c r="J203" s="136">
        <f>I203/H203*100</f>
        <v>97.87034175121383</v>
      </c>
    </row>
    <row r="204" spans="1:10" ht="12.75">
      <c r="A204" s="133"/>
      <c r="B204" s="133">
        <v>80101</v>
      </c>
      <c r="C204" s="148"/>
      <c r="D204" s="142" t="s">
        <v>69</v>
      </c>
      <c r="E204" s="141">
        <f>SUM(E205:E232)</f>
        <v>38607</v>
      </c>
      <c r="F204" s="141">
        <f>SUM(F205:F232)</f>
        <v>38873.939999999995</v>
      </c>
      <c r="G204" s="141">
        <f t="shared" si="8"/>
        <v>100.69142901546351</v>
      </c>
      <c r="H204" s="141">
        <f>SUM(H209:H235)</f>
        <v>2391980</v>
      </c>
      <c r="I204" s="141">
        <f>SUM(I207:I235)</f>
        <v>2375402.5599999996</v>
      </c>
      <c r="J204" s="141">
        <f>I204/H204*100</f>
        <v>99.30695741603189</v>
      </c>
    </row>
    <row r="205" spans="1:10" ht="12.75">
      <c r="A205" s="133"/>
      <c r="B205" s="133"/>
      <c r="C205" s="148">
        <v>926</v>
      </c>
      <c r="D205" s="140" t="s">
        <v>347</v>
      </c>
      <c r="E205" s="141">
        <v>0</v>
      </c>
      <c r="F205" s="141">
        <v>4.66</v>
      </c>
      <c r="G205" s="136"/>
      <c r="H205" s="141"/>
      <c r="I205" s="141"/>
      <c r="J205" s="141"/>
    </row>
    <row r="206" spans="1:10" ht="12.75">
      <c r="A206" s="133"/>
      <c r="B206" s="133"/>
      <c r="C206" s="148">
        <v>1510</v>
      </c>
      <c r="D206" s="140" t="s">
        <v>432</v>
      </c>
      <c r="E206" s="141"/>
      <c r="F206" s="141">
        <v>262.72</v>
      </c>
      <c r="G206" s="136"/>
      <c r="H206" s="141"/>
      <c r="I206" s="141"/>
      <c r="J206" s="141"/>
    </row>
    <row r="207" spans="1:10" ht="22.5">
      <c r="A207" s="133"/>
      <c r="B207" s="133"/>
      <c r="C207" s="148">
        <v>2030</v>
      </c>
      <c r="D207" s="142" t="s">
        <v>267</v>
      </c>
      <c r="E207" s="141">
        <v>32900</v>
      </c>
      <c r="F207" s="141">
        <v>32900</v>
      </c>
      <c r="G207" s="141">
        <f t="shared" si="8"/>
        <v>100</v>
      </c>
      <c r="H207" s="141"/>
      <c r="I207" s="141"/>
      <c r="J207" s="141"/>
    </row>
    <row r="208" spans="1:10" ht="33.75">
      <c r="A208" s="133"/>
      <c r="B208" s="133"/>
      <c r="C208" s="153">
        <v>2706</v>
      </c>
      <c r="D208" s="142" t="s">
        <v>349</v>
      </c>
      <c r="E208" s="141">
        <v>5707</v>
      </c>
      <c r="F208" s="141">
        <v>5706.56</v>
      </c>
      <c r="G208" s="139">
        <f t="shared" si="8"/>
        <v>99.99229016996671</v>
      </c>
      <c r="H208" s="141"/>
      <c r="I208" s="141"/>
      <c r="J208" s="141"/>
    </row>
    <row r="209" spans="1:10" ht="12.75">
      <c r="A209" s="133"/>
      <c r="B209" s="133"/>
      <c r="C209" s="153">
        <v>3020</v>
      </c>
      <c r="D209" s="140" t="s">
        <v>295</v>
      </c>
      <c r="E209" s="141"/>
      <c r="F209" s="141"/>
      <c r="G209" s="141"/>
      <c r="H209" s="141">
        <v>104700</v>
      </c>
      <c r="I209" s="141">
        <v>99894.83</v>
      </c>
      <c r="J209" s="141">
        <f aca="true" t="shared" si="9" ref="J209:J231">I209/H209*100</f>
        <v>95.41053486150908</v>
      </c>
    </row>
    <row r="210" spans="1:10" ht="12.75">
      <c r="A210" s="133"/>
      <c r="B210" s="133"/>
      <c r="C210" s="153">
        <v>4010</v>
      </c>
      <c r="D210" s="140" t="s">
        <v>218</v>
      </c>
      <c r="E210" s="141"/>
      <c r="F210" s="141"/>
      <c r="G210" s="141"/>
      <c r="H210" s="141">
        <v>1461484</v>
      </c>
      <c r="I210" s="141">
        <v>1459771.3</v>
      </c>
      <c r="J210" s="141">
        <f t="shared" si="9"/>
        <v>99.88281089632183</v>
      </c>
    </row>
    <row r="211" spans="1:10" ht="12.75">
      <c r="A211" s="133"/>
      <c r="B211" s="133"/>
      <c r="C211" s="153">
        <v>4040</v>
      </c>
      <c r="D211" s="140" t="s">
        <v>219</v>
      </c>
      <c r="E211" s="141"/>
      <c r="F211" s="141"/>
      <c r="G211" s="141"/>
      <c r="H211" s="141">
        <v>112697</v>
      </c>
      <c r="I211" s="141">
        <v>112696.49</v>
      </c>
      <c r="J211" s="141">
        <f t="shared" si="9"/>
        <v>99.99954745911604</v>
      </c>
    </row>
    <row r="212" spans="1:10" ht="12.75">
      <c r="A212" s="133"/>
      <c r="B212" s="133"/>
      <c r="C212" s="153">
        <v>4110</v>
      </c>
      <c r="D212" s="140" t="s">
        <v>220</v>
      </c>
      <c r="E212" s="141"/>
      <c r="F212" s="141"/>
      <c r="G212" s="141"/>
      <c r="H212" s="141">
        <v>248830</v>
      </c>
      <c r="I212" s="141">
        <v>248151.05</v>
      </c>
      <c r="J212" s="141">
        <f t="shared" si="9"/>
        <v>99.72714302937749</v>
      </c>
    </row>
    <row r="213" spans="1:10" ht="22.5">
      <c r="A213" s="133"/>
      <c r="B213" s="133"/>
      <c r="C213" s="153">
        <v>4116</v>
      </c>
      <c r="D213" s="140" t="s">
        <v>382</v>
      </c>
      <c r="E213" s="141"/>
      <c r="F213" s="141"/>
      <c r="G213" s="141"/>
      <c r="H213" s="141">
        <v>168</v>
      </c>
      <c r="I213" s="141">
        <v>167.42</v>
      </c>
      <c r="J213" s="141">
        <f t="shared" si="9"/>
        <v>99.6547619047619</v>
      </c>
    </row>
    <row r="214" spans="1:10" ht="12.75">
      <c r="A214" s="133"/>
      <c r="B214" s="133"/>
      <c r="C214" s="153">
        <v>4120</v>
      </c>
      <c r="D214" s="140" t="s">
        <v>221</v>
      </c>
      <c r="E214" s="141"/>
      <c r="F214" s="141"/>
      <c r="G214" s="141"/>
      <c r="H214" s="141">
        <v>40241</v>
      </c>
      <c r="I214" s="141">
        <v>40151.01</v>
      </c>
      <c r="J214" s="141">
        <f t="shared" si="9"/>
        <v>99.77637235655178</v>
      </c>
    </row>
    <row r="215" spans="1:10" ht="22.5">
      <c r="A215" s="133"/>
      <c r="B215" s="133"/>
      <c r="C215" s="153">
        <v>4120</v>
      </c>
      <c r="D215" s="140" t="s">
        <v>383</v>
      </c>
      <c r="E215" s="141"/>
      <c r="F215" s="141"/>
      <c r="G215" s="141"/>
      <c r="H215" s="141">
        <v>27</v>
      </c>
      <c r="I215" s="141">
        <v>26.95</v>
      </c>
      <c r="J215" s="141">
        <f t="shared" si="9"/>
        <v>99.81481481481481</v>
      </c>
    </row>
    <row r="216" spans="1:10" ht="12.75">
      <c r="A216" s="133"/>
      <c r="B216" s="133"/>
      <c r="C216" s="153">
        <v>4170</v>
      </c>
      <c r="D216" s="140" t="s">
        <v>288</v>
      </c>
      <c r="E216" s="141"/>
      <c r="F216" s="141"/>
      <c r="G216" s="141"/>
      <c r="H216" s="141">
        <v>2420</v>
      </c>
      <c r="I216" s="141">
        <v>1910</v>
      </c>
      <c r="J216" s="141">
        <f t="shared" si="9"/>
        <v>78.92561983471074</v>
      </c>
    </row>
    <row r="217" spans="1:10" ht="22.5">
      <c r="A217" s="133"/>
      <c r="B217" s="133"/>
      <c r="C217" s="153">
        <v>4176</v>
      </c>
      <c r="D217" s="140" t="s">
        <v>384</v>
      </c>
      <c r="E217" s="141"/>
      <c r="F217" s="141"/>
      <c r="G217" s="141"/>
      <c r="H217" s="141">
        <v>1100</v>
      </c>
      <c r="I217" s="141">
        <v>1100</v>
      </c>
      <c r="J217" s="141">
        <f t="shared" si="9"/>
        <v>100</v>
      </c>
    </row>
    <row r="218" spans="1:10" ht="12.75">
      <c r="A218" s="133"/>
      <c r="B218" s="133"/>
      <c r="C218" s="148">
        <v>4210</v>
      </c>
      <c r="D218" s="140" t="s">
        <v>214</v>
      </c>
      <c r="E218" s="141"/>
      <c r="F218" s="141"/>
      <c r="G218" s="141"/>
      <c r="H218" s="141">
        <v>79074</v>
      </c>
      <c r="I218" s="141">
        <v>78958.78</v>
      </c>
      <c r="J218" s="141">
        <f t="shared" si="9"/>
        <v>99.85428838809216</v>
      </c>
    </row>
    <row r="219" spans="1:10" ht="22.5">
      <c r="A219" s="133"/>
      <c r="B219" s="133"/>
      <c r="C219" s="148">
        <v>4216</v>
      </c>
      <c r="D219" s="140" t="s">
        <v>306</v>
      </c>
      <c r="E219" s="141"/>
      <c r="F219" s="141"/>
      <c r="G219" s="141"/>
      <c r="H219" s="141">
        <v>6030</v>
      </c>
      <c r="I219" s="141">
        <v>6007.78</v>
      </c>
      <c r="J219" s="141">
        <f t="shared" si="9"/>
        <v>99.63150912106136</v>
      </c>
    </row>
    <row r="220" spans="1:10" ht="12.75">
      <c r="A220" s="133"/>
      <c r="B220" s="133"/>
      <c r="C220" s="148">
        <v>4240</v>
      </c>
      <c r="D220" s="140" t="s">
        <v>287</v>
      </c>
      <c r="E220" s="141"/>
      <c r="F220" s="141"/>
      <c r="G220" s="141"/>
      <c r="H220" s="141">
        <v>20000</v>
      </c>
      <c r="I220" s="141">
        <v>19958.02</v>
      </c>
      <c r="J220" s="141">
        <f t="shared" si="9"/>
        <v>99.79010000000001</v>
      </c>
    </row>
    <row r="221" spans="1:10" ht="22.5">
      <c r="A221" s="133"/>
      <c r="B221" s="133"/>
      <c r="C221" s="148">
        <v>4246</v>
      </c>
      <c r="D221" s="140" t="s">
        <v>440</v>
      </c>
      <c r="E221" s="141"/>
      <c r="F221" s="141"/>
      <c r="G221" s="141"/>
      <c r="H221" s="141">
        <v>544</v>
      </c>
      <c r="I221" s="141">
        <v>544</v>
      </c>
      <c r="J221" s="141">
        <f t="shared" si="9"/>
        <v>100</v>
      </c>
    </row>
    <row r="222" spans="1:10" ht="12.75">
      <c r="A222" s="133"/>
      <c r="B222" s="133"/>
      <c r="C222" s="148">
        <v>4260</v>
      </c>
      <c r="D222" s="140" t="s">
        <v>222</v>
      </c>
      <c r="E222" s="141"/>
      <c r="F222" s="141"/>
      <c r="G222" s="141"/>
      <c r="H222" s="141">
        <v>125000</v>
      </c>
      <c r="I222" s="141">
        <v>119263.58</v>
      </c>
      <c r="J222" s="141">
        <f t="shared" si="9"/>
        <v>95.410864</v>
      </c>
    </row>
    <row r="223" spans="1:10" ht="12.75">
      <c r="A223" s="133"/>
      <c r="B223" s="133"/>
      <c r="C223" s="148">
        <v>4270</v>
      </c>
      <c r="D223" s="140" t="s">
        <v>215</v>
      </c>
      <c r="E223" s="141"/>
      <c r="F223" s="141"/>
      <c r="G223" s="141"/>
      <c r="H223" s="141">
        <v>26000</v>
      </c>
      <c r="I223" s="141">
        <v>25547.99</v>
      </c>
      <c r="J223" s="141">
        <f t="shared" si="9"/>
        <v>98.2615</v>
      </c>
    </row>
    <row r="224" spans="1:10" ht="12.75">
      <c r="A224" s="133"/>
      <c r="B224" s="133"/>
      <c r="C224" s="148">
        <v>4280</v>
      </c>
      <c r="D224" s="140" t="s">
        <v>355</v>
      </c>
      <c r="E224" s="141"/>
      <c r="F224" s="141"/>
      <c r="G224" s="141"/>
      <c r="H224" s="141">
        <v>1650</v>
      </c>
      <c r="I224" s="141">
        <v>1646</v>
      </c>
      <c r="J224" s="141">
        <f t="shared" si="9"/>
        <v>99.75757575757575</v>
      </c>
    </row>
    <row r="225" spans="1:10" ht="12.75">
      <c r="A225" s="133"/>
      <c r="B225" s="133"/>
      <c r="C225" s="148">
        <v>4300</v>
      </c>
      <c r="D225" s="140" t="s">
        <v>223</v>
      </c>
      <c r="E225" s="141"/>
      <c r="F225" s="141"/>
      <c r="G225" s="141"/>
      <c r="H225" s="141">
        <v>33550</v>
      </c>
      <c r="I225" s="141">
        <v>33005.3</v>
      </c>
      <c r="J225" s="141">
        <f t="shared" si="9"/>
        <v>98.37645305514158</v>
      </c>
    </row>
    <row r="226" spans="1:10" ht="22.5">
      <c r="A226" s="133"/>
      <c r="B226" s="133"/>
      <c r="C226" s="148">
        <v>4306</v>
      </c>
      <c r="D226" s="140" t="s">
        <v>309</v>
      </c>
      <c r="E226" s="141"/>
      <c r="F226" s="141"/>
      <c r="G226" s="141"/>
      <c r="H226" s="141">
        <v>2098</v>
      </c>
      <c r="I226" s="141">
        <v>2097.32</v>
      </c>
      <c r="J226" s="141">
        <f t="shared" si="9"/>
        <v>99.96758817921831</v>
      </c>
    </row>
    <row r="227" spans="1:10" ht="12.75">
      <c r="A227" s="133"/>
      <c r="B227" s="133"/>
      <c r="C227" s="148">
        <v>4350</v>
      </c>
      <c r="D227" s="140" t="s">
        <v>308</v>
      </c>
      <c r="E227" s="141"/>
      <c r="F227" s="141"/>
      <c r="G227" s="141"/>
      <c r="H227" s="141">
        <v>800</v>
      </c>
      <c r="I227" s="141">
        <v>649.82</v>
      </c>
      <c r="J227" s="141">
        <f t="shared" si="9"/>
        <v>81.2275</v>
      </c>
    </row>
    <row r="228" spans="1:10" ht="11.25" customHeight="1">
      <c r="A228" s="133"/>
      <c r="B228" s="133"/>
      <c r="C228" s="148">
        <v>4370</v>
      </c>
      <c r="D228" s="140" t="s">
        <v>353</v>
      </c>
      <c r="E228" s="141"/>
      <c r="F228" s="141"/>
      <c r="G228" s="141"/>
      <c r="H228" s="141">
        <v>6500</v>
      </c>
      <c r="I228" s="141">
        <v>5912.17</v>
      </c>
      <c r="J228" s="141">
        <f t="shared" si="9"/>
        <v>90.95646153846154</v>
      </c>
    </row>
    <row r="229" spans="1:10" ht="12.75">
      <c r="A229" s="133"/>
      <c r="B229" s="133"/>
      <c r="C229" s="148">
        <v>4410</v>
      </c>
      <c r="D229" s="140" t="s">
        <v>239</v>
      </c>
      <c r="E229" s="141"/>
      <c r="F229" s="141"/>
      <c r="G229" s="141"/>
      <c r="H229" s="141">
        <v>3000</v>
      </c>
      <c r="I229" s="141">
        <v>2127.8</v>
      </c>
      <c r="J229" s="141">
        <f t="shared" si="9"/>
        <v>70.92666666666668</v>
      </c>
    </row>
    <row r="230" spans="1:10" ht="22.5">
      <c r="A230" s="133"/>
      <c r="B230" s="133"/>
      <c r="C230" s="148">
        <v>4426</v>
      </c>
      <c r="D230" s="140" t="s">
        <v>307</v>
      </c>
      <c r="E230" s="141"/>
      <c r="F230" s="141"/>
      <c r="G230" s="141"/>
      <c r="H230" s="141">
        <v>10133</v>
      </c>
      <c r="I230" s="141">
        <v>10132.06</v>
      </c>
      <c r="J230" s="141">
        <f t="shared" si="9"/>
        <v>99.99072337905852</v>
      </c>
    </row>
    <row r="231" spans="1:10" ht="12.75">
      <c r="A231" s="133"/>
      <c r="B231" s="133"/>
      <c r="C231" s="148">
        <v>4430</v>
      </c>
      <c r="D231" s="140" t="s">
        <v>224</v>
      </c>
      <c r="E231" s="141"/>
      <c r="F231" s="141"/>
      <c r="G231" s="141"/>
      <c r="H231" s="141">
        <v>5100</v>
      </c>
      <c r="I231" s="141">
        <v>5045</v>
      </c>
      <c r="J231" s="141">
        <f t="shared" si="9"/>
        <v>98.92156862745098</v>
      </c>
    </row>
    <row r="232" spans="1:10" ht="12.75">
      <c r="A232" s="133"/>
      <c r="B232" s="133"/>
      <c r="C232" s="148">
        <v>4440</v>
      </c>
      <c r="D232" s="140" t="s">
        <v>240</v>
      </c>
      <c r="E232" s="141"/>
      <c r="F232" s="141"/>
      <c r="G232" s="141"/>
      <c r="H232" s="141">
        <v>90583</v>
      </c>
      <c r="I232" s="141">
        <v>90583</v>
      </c>
      <c r="J232" s="141">
        <f>I232/H232*100</f>
        <v>100</v>
      </c>
    </row>
    <row r="233" spans="1:10" ht="22.5">
      <c r="A233" s="133"/>
      <c r="B233" s="133"/>
      <c r="C233" s="134">
        <v>4740</v>
      </c>
      <c r="D233" s="140" t="s">
        <v>350</v>
      </c>
      <c r="E233" s="141"/>
      <c r="F233" s="141"/>
      <c r="G233" s="141"/>
      <c r="H233" s="141">
        <v>3000</v>
      </c>
      <c r="I233" s="141">
        <v>2813.41</v>
      </c>
      <c r="J233" s="141">
        <f>I233/H233*100</f>
        <v>93.78033333333333</v>
      </c>
    </row>
    <row r="234" spans="1:10" ht="12.75">
      <c r="A234" s="133"/>
      <c r="B234" s="133"/>
      <c r="C234" s="134">
        <v>4750</v>
      </c>
      <c r="D234" s="140" t="s">
        <v>354</v>
      </c>
      <c r="E234" s="141"/>
      <c r="F234" s="141"/>
      <c r="G234" s="141"/>
      <c r="H234" s="141">
        <v>3000</v>
      </c>
      <c r="I234" s="141">
        <v>2991</v>
      </c>
      <c r="J234" s="141">
        <f>I234/H234*100</f>
        <v>99.7</v>
      </c>
    </row>
    <row r="235" spans="1:10" ht="12.75">
      <c r="A235" s="133"/>
      <c r="B235" s="133"/>
      <c r="C235" s="134">
        <v>6060</v>
      </c>
      <c r="D235" s="140" t="s">
        <v>386</v>
      </c>
      <c r="E235" s="141"/>
      <c r="F235" s="141"/>
      <c r="G235" s="141"/>
      <c r="H235" s="141">
        <v>4251</v>
      </c>
      <c r="I235" s="141">
        <v>4250.48</v>
      </c>
      <c r="J235" s="141">
        <f>I235/H235*100</f>
        <v>99.98776758409785</v>
      </c>
    </row>
    <row r="236" spans="1:10" ht="12.75">
      <c r="A236" s="133"/>
      <c r="B236" s="133">
        <v>80103</v>
      </c>
      <c r="C236" s="148"/>
      <c r="D236" s="150" t="s">
        <v>294</v>
      </c>
      <c r="E236" s="141"/>
      <c r="F236" s="141"/>
      <c r="G236" s="141"/>
      <c r="H236" s="141">
        <f>SUM(H237:H248)</f>
        <v>88082</v>
      </c>
      <c r="I236" s="141">
        <f>SUM(I237:I248)</f>
        <v>82650.06999999999</v>
      </c>
      <c r="J236" s="141">
        <f>I236/H236*100</f>
        <v>93.83309870348084</v>
      </c>
    </row>
    <row r="237" spans="1:10" ht="12.75">
      <c r="A237" s="133"/>
      <c r="B237" s="133"/>
      <c r="C237" s="153">
        <v>3020</v>
      </c>
      <c r="D237" s="140" t="s">
        <v>295</v>
      </c>
      <c r="E237" s="141"/>
      <c r="F237" s="141"/>
      <c r="G237" s="141"/>
      <c r="H237" s="141">
        <v>4200</v>
      </c>
      <c r="I237" s="141">
        <v>4035.88</v>
      </c>
      <c r="J237" s="141">
        <f aca="true" t="shared" si="10" ref="J237:J248">I237/H237*100</f>
        <v>96.09238095238095</v>
      </c>
    </row>
    <row r="238" spans="1:10" ht="12.75">
      <c r="A238" s="133"/>
      <c r="B238" s="133"/>
      <c r="C238" s="153">
        <v>4010</v>
      </c>
      <c r="D238" s="140" t="s">
        <v>218</v>
      </c>
      <c r="E238" s="141"/>
      <c r="F238" s="141"/>
      <c r="G238" s="141"/>
      <c r="H238" s="141">
        <v>52800</v>
      </c>
      <c r="I238" s="141">
        <v>49976.68</v>
      </c>
      <c r="J238" s="141">
        <f t="shared" si="10"/>
        <v>94.65280303030303</v>
      </c>
    </row>
    <row r="239" spans="1:10" ht="12.75">
      <c r="A239" s="133"/>
      <c r="B239" s="133"/>
      <c r="C239" s="153">
        <v>4040</v>
      </c>
      <c r="D239" s="140" t="s">
        <v>219</v>
      </c>
      <c r="E239" s="141"/>
      <c r="F239" s="141"/>
      <c r="G239" s="141"/>
      <c r="H239" s="141">
        <v>2751</v>
      </c>
      <c r="I239" s="141">
        <v>2751.01</v>
      </c>
      <c r="J239" s="141">
        <f t="shared" si="10"/>
        <v>100.00036350418031</v>
      </c>
    </row>
    <row r="240" spans="1:10" ht="12.75">
      <c r="A240" s="133"/>
      <c r="B240" s="133"/>
      <c r="C240" s="153">
        <v>4110</v>
      </c>
      <c r="D240" s="140" t="s">
        <v>220</v>
      </c>
      <c r="E240" s="141"/>
      <c r="F240" s="141"/>
      <c r="G240" s="141"/>
      <c r="H240" s="141">
        <v>9060</v>
      </c>
      <c r="I240" s="141">
        <v>8595.54</v>
      </c>
      <c r="J240" s="141">
        <f t="shared" si="10"/>
        <v>94.87350993377484</v>
      </c>
    </row>
    <row r="241" spans="1:10" ht="12.75">
      <c r="A241" s="133"/>
      <c r="B241" s="133"/>
      <c r="C241" s="153">
        <v>4120</v>
      </c>
      <c r="D241" s="140" t="s">
        <v>221</v>
      </c>
      <c r="E241" s="141"/>
      <c r="F241" s="141"/>
      <c r="G241" s="141"/>
      <c r="H241" s="141">
        <v>1462</v>
      </c>
      <c r="I241" s="141">
        <v>1383.65</v>
      </c>
      <c r="J241" s="141">
        <f t="shared" si="10"/>
        <v>94.64090287277702</v>
      </c>
    </row>
    <row r="242" spans="1:10" ht="12.75">
      <c r="A242" s="133"/>
      <c r="B242" s="133"/>
      <c r="C242" s="153">
        <v>4210</v>
      </c>
      <c r="D242" s="140" t="s">
        <v>214</v>
      </c>
      <c r="E242" s="141"/>
      <c r="F242" s="141"/>
      <c r="G242" s="141"/>
      <c r="H242" s="141">
        <v>6000</v>
      </c>
      <c r="I242" s="141">
        <v>5899.23</v>
      </c>
      <c r="J242" s="141">
        <f t="shared" si="10"/>
        <v>98.32049999999998</v>
      </c>
    </row>
    <row r="243" spans="1:10" ht="12.75">
      <c r="A243" s="133"/>
      <c r="B243" s="133"/>
      <c r="C243" s="153">
        <v>4240</v>
      </c>
      <c r="D243" s="140" t="s">
        <v>287</v>
      </c>
      <c r="E243" s="141"/>
      <c r="F243" s="141"/>
      <c r="G243" s="141"/>
      <c r="H243" s="141">
        <v>3500</v>
      </c>
      <c r="I243" s="141">
        <v>3393.46</v>
      </c>
      <c r="J243" s="141">
        <f t="shared" si="10"/>
        <v>96.956</v>
      </c>
    </row>
    <row r="244" spans="1:10" ht="12.75">
      <c r="A244" s="133"/>
      <c r="B244" s="133"/>
      <c r="C244" s="153">
        <v>4260</v>
      </c>
      <c r="D244" s="140" t="s">
        <v>222</v>
      </c>
      <c r="E244" s="141"/>
      <c r="F244" s="141"/>
      <c r="G244" s="141"/>
      <c r="H244" s="141">
        <v>4000</v>
      </c>
      <c r="I244" s="141">
        <v>2728.98</v>
      </c>
      <c r="J244" s="141">
        <f t="shared" si="10"/>
        <v>68.2245</v>
      </c>
    </row>
    <row r="245" spans="1:10" ht="12.75">
      <c r="A245" s="133"/>
      <c r="B245" s="133"/>
      <c r="C245" s="153">
        <v>4300</v>
      </c>
      <c r="D245" s="140" t="s">
        <v>223</v>
      </c>
      <c r="E245" s="141"/>
      <c r="F245" s="141"/>
      <c r="G245" s="141"/>
      <c r="H245" s="141">
        <v>500</v>
      </c>
      <c r="I245" s="141">
        <v>263.64</v>
      </c>
      <c r="J245" s="141">
        <f t="shared" si="10"/>
        <v>52.727999999999994</v>
      </c>
    </row>
    <row r="246" spans="1:10" ht="12.75">
      <c r="A246" s="133"/>
      <c r="B246" s="133"/>
      <c r="C246" s="148">
        <v>4410</v>
      </c>
      <c r="D246" s="140" t="s">
        <v>239</v>
      </c>
      <c r="E246" s="141"/>
      <c r="F246" s="141"/>
      <c r="G246" s="141"/>
      <c r="H246" s="141">
        <v>200</v>
      </c>
      <c r="I246" s="141">
        <v>20</v>
      </c>
      <c r="J246" s="141">
        <f t="shared" si="10"/>
        <v>10</v>
      </c>
    </row>
    <row r="247" spans="1:10" ht="12.75">
      <c r="A247" s="133"/>
      <c r="B247" s="133"/>
      <c r="C247" s="153">
        <v>4440</v>
      </c>
      <c r="D247" s="140" t="s">
        <v>240</v>
      </c>
      <c r="E247" s="141"/>
      <c r="F247" s="141"/>
      <c r="G247" s="141"/>
      <c r="H247" s="141">
        <v>3109</v>
      </c>
      <c r="I247" s="141">
        <v>3109</v>
      </c>
      <c r="J247" s="141">
        <f t="shared" si="10"/>
        <v>100</v>
      </c>
    </row>
    <row r="248" spans="1:10" ht="22.5">
      <c r="A248" s="133"/>
      <c r="B248" s="133"/>
      <c r="C248" s="134">
        <v>4740</v>
      </c>
      <c r="D248" s="140" t="s">
        <v>350</v>
      </c>
      <c r="E248" s="141"/>
      <c r="F248" s="141"/>
      <c r="G248" s="141"/>
      <c r="H248" s="141">
        <v>500</v>
      </c>
      <c r="I248" s="141">
        <v>493</v>
      </c>
      <c r="J248" s="141">
        <f t="shared" si="10"/>
        <v>98.6</v>
      </c>
    </row>
    <row r="249" spans="1:10" ht="12.75">
      <c r="A249" s="133"/>
      <c r="B249" s="133">
        <v>80104</v>
      </c>
      <c r="C249" s="148"/>
      <c r="D249" s="142" t="s">
        <v>86</v>
      </c>
      <c r="E249" s="141">
        <f>SUM(E250)</f>
        <v>40000</v>
      </c>
      <c r="F249" s="141">
        <f>SUM(F250)</f>
        <v>40668.8</v>
      </c>
      <c r="G249" s="141">
        <f>F249/E249*100</f>
        <v>101.67200000000001</v>
      </c>
      <c r="H249" s="141">
        <f>SUM(H250:H269)</f>
        <v>178996</v>
      </c>
      <c r="I249" s="141">
        <f>SUM(I250:I269)</f>
        <v>166600.50999999998</v>
      </c>
      <c r="J249" s="141">
        <f>I249/H249*100</f>
        <v>93.07499050258106</v>
      </c>
    </row>
    <row r="250" spans="1:10" ht="12.75">
      <c r="A250" s="133"/>
      <c r="B250" s="133"/>
      <c r="C250" s="153">
        <v>830</v>
      </c>
      <c r="D250" s="140" t="s">
        <v>153</v>
      </c>
      <c r="E250" s="141">
        <v>40000</v>
      </c>
      <c r="F250" s="141">
        <v>40668.8</v>
      </c>
      <c r="G250" s="141">
        <f>F250/E250*100</f>
        <v>101.67200000000001</v>
      </c>
      <c r="H250" s="141"/>
      <c r="I250" s="141"/>
      <c r="J250" s="141"/>
    </row>
    <row r="251" spans="1:10" ht="22.5">
      <c r="A251" s="133"/>
      <c r="B251" s="133"/>
      <c r="C251" s="153">
        <v>2540</v>
      </c>
      <c r="D251" s="140" t="s">
        <v>342</v>
      </c>
      <c r="E251" s="141"/>
      <c r="F251" s="141"/>
      <c r="G251" s="141"/>
      <c r="H251" s="141">
        <v>7245</v>
      </c>
      <c r="I251" s="141">
        <v>2869.35</v>
      </c>
      <c r="J251" s="141">
        <f>I251/H251*100</f>
        <v>39.60455486542443</v>
      </c>
    </row>
    <row r="252" spans="1:10" ht="12.75">
      <c r="A252" s="133"/>
      <c r="B252" s="133"/>
      <c r="C252" s="153">
        <v>3020</v>
      </c>
      <c r="D252" s="140" t="s">
        <v>295</v>
      </c>
      <c r="E252" s="141"/>
      <c r="F252" s="141"/>
      <c r="G252" s="141"/>
      <c r="H252" s="141">
        <v>4420</v>
      </c>
      <c r="I252" s="141">
        <v>4181.85</v>
      </c>
      <c r="J252" s="141">
        <f aca="true" t="shared" si="11" ref="J252:J315">I252/H252*100</f>
        <v>94.61199095022626</v>
      </c>
    </row>
    <row r="253" spans="1:10" ht="12.75">
      <c r="A253" s="133"/>
      <c r="B253" s="133"/>
      <c r="C253" s="153">
        <v>4010</v>
      </c>
      <c r="D253" s="140" t="s">
        <v>218</v>
      </c>
      <c r="E253" s="141"/>
      <c r="F253" s="141"/>
      <c r="G253" s="141"/>
      <c r="H253" s="141">
        <v>89700</v>
      </c>
      <c r="I253" s="141">
        <v>89383.76</v>
      </c>
      <c r="J253" s="141">
        <f t="shared" si="11"/>
        <v>99.6474470457079</v>
      </c>
    </row>
    <row r="254" spans="1:10" ht="12.75">
      <c r="A254" s="133"/>
      <c r="B254" s="133"/>
      <c r="C254" s="153">
        <v>4040</v>
      </c>
      <c r="D254" s="140" t="s">
        <v>219</v>
      </c>
      <c r="E254" s="141"/>
      <c r="F254" s="141"/>
      <c r="G254" s="141"/>
      <c r="H254" s="141">
        <v>7648</v>
      </c>
      <c r="I254" s="141">
        <v>7647.29</v>
      </c>
      <c r="J254" s="141">
        <f t="shared" si="11"/>
        <v>99.99071652719665</v>
      </c>
    </row>
    <row r="255" spans="1:10" ht="12.75">
      <c r="A255" s="133"/>
      <c r="B255" s="133"/>
      <c r="C255" s="153">
        <v>4110</v>
      </c>
      <c r="D255" s="140" t="s">
        <v>220</v>
      </c>
      <c r="E255" s="141"/>
      <c r="F255" s="141"/>
      <c r="G255" s="141"/>
      <c r="H255" s="141">
        <v>15418</v>
      </c>
      <c r="I255" s="141">
        <v>15095.6</v>
      </c>
      <c r="J255" s="141">
        <f t="shared" si="11"/>
        <v>97.90893760539629</v>
      </c>
    </row>
    <row r="256" spans="1:10" ht="12.75">
      <c r="A256" s="133"/>
      <c r="B256" s="133"/>
      <c r="C256" s="153">
        <v>4120</v>
      </c>
      <c r="D256" s="140" t="s">
        <v>221</v>
      </c>
      <c r="E256" s="141"/>
      <c r="F256" s="141"/>
      <c r="G256" s="141"/>
      <c r="H256" s="141">
        <v>2478</v>
      </c>
      <c r="I256" s="141">
        <v>2430.15</v>
      </c>
      <c r="J256" s="141">
        <f t="shared" si="11"/>
        <v>98.06900726392253</v>
      </c>
    </row>
    <row r="257" spans="1:10" ht="12.75">
      <c r="A257" s="133"/>
      <c r="B257" s="133"/>
      <c r="C257" s="153">
        <v>4210</v>
      </c>
      <c r="D257" s="140" t="s">
        <v>214</v>
      </c>
      <c r="E257" s="141"/>
      <c r="F257" s="141"/>
      <c r="G257" s="141"/>
      <c r="H257" s="141">
        <v>14298</v>
      </c>
      <c r="I257" s="141">
        <v>11648.1</v>
      </c>
      <c r="J257" s="141">
        <f t="shared" si="11"/>
        <v>81.46663869072597</v>
      </c>
    </row>
    <row r="258" spans="1:10" ht="12.75">
      <c r="A258" s="133"/>
      <c r="B258" s="133"/>
      <c r="C258" s="153">
        <v>4220</v>
      </c>
      <c r="D258" s="140" t="s">
        <v>244</v>
      </c>
      <c r="E258" s="141"/>
      <c r="F258" s="141"/>
      <c r="G258" s="141"/>
      <c r="H258" s="141">
        <v>20000</v>
      </c>
      <c r="I258" s="141">
        <v>17677.78</v>
      </c>
      <c r="J258" s="141">
        <f t="shared" si="11"/>
        <v>88.38889999999999</v>
      </c>
    </row>
    <row r="259" spans="1:10" ht="12.75">
      <c r="A259" s="133"/>
      <c r="B259" s="133"/>
      <c r="C259" s="153">
        <v>4240</v>
      </c>
      <c r="D259" s="140" t="s">
        <v>287</v>
      </c>
      <c r="E259" s="141"/>
      <c r="F259" s="141"/>
      <c r="G259" s="141"/>
      <c r="H259" s="141">
        <v>2000</v>
      </c>
      <c r="I259" s="141">
        <v>1856</v>
      </c>
      <c r="J259" s="141">
        <f t="shared" si="11"/>
        <v>92.80000000000001</v>
      </c>
    </row>
    <row r="260" spans="1:10" ht="12.75">
      <c r="A260" s="133"/>
      <c r="B260" s="133"/>
      <c r="C260" s="153">
        <v>4260</v>
      </c>
      <c r="D260" s="142" t="s">
        <v>222</v>
      </c>
      <c r="E260" s="141"/>
      <c r="F260" s="141"/>
      <c r="G260" s="141"/>
      <c r="H260" s="141">
        <v>4119</v>
      </c>
      <c r="I260" s="141">
        <v>3603.39</v>
      </c>
      <c r="J260" s="141">
        <f t="shared" si="11"/>
        <v>87.48215586307356</v>
      </c>
    </row>
    <row r="261" spans="1:10" ht="12.75">
      <c r="A261" s="133"/>
      <c r="B261" s="133"/>
      <c r="C261" s="148">
        <v>4270</v>
      </c>
      <c r="D261" s="140" t="s">
        <v>215</v>
      </c>
      <c r="E261" s="141"/>
      <c r="F261" s="141"/>
      <c r="G261" s="141"/>
      <c r="H261" s="141">
        <v>300</v>
      </c>
      <c r="I261" s="141">
        <v>12.2</v>
      </c>
      <c r="J261" s="141">
        <f t="shared" si="11"/>
        <v>4.066666666666666</v>
      </c>
    </row>
    <row r="262" spans="1:10" ht="12.75">
      <c r="A262" s="133"/>
      <c r="B262" s="133"/>
      <c r="C262" s="148">
        <v>4280</v>
      </c>
      <c r="D262" s="140" t="s">
        <v>355</v>
      </c>
      <c r="E262" s="141"/>
      <c r="F262" s="141"/>
      <c r="G262" s="141"/>
      <c r="H262" s="141">
        <v>360</v>
      </c>
      <c r="I262" s="141">
        <v>357</v>
      </c>
      <c r="J262" s="141">
        <f t="shared" si="11"/>
        <v>99.16666666666667</v>
      </c>
    </row>
    <row r="263" spans="1:10" ht="12.75">
      <c r="A263" s="133"/>
      <c r="B263" s="133"/>
      <c r="C263" s="153">
        <v>4300</v>
      </c>
      <c r="D263" s="140" t="s">
        <v>223</v>
      </c>
      <c r="E263" s="141"/>
      <c r="F263" s="141"/>
      <c r="G263" s="141"/>
      <c r="H263" s="141">
        <v>1000</v>
      </c>
      <c r="I263" s="141">
        <v>703.75</v>
      </c>
      <c r="J263" s="141">
        <f t="shared" si="11"/>
        <v>70.375</v>
      </c>
    </row>
    <row r="264" spans="1:10" ht="12.75">
      <c r="A264" s="133"/>
      <c r="B264" s="133"/>
      <c r="C264" s="148">
        <v>4350</v>
      </c>
      <c r="D264" s="140" t="s">
        <v>308</v>
      </c>
      <c r="E264" s="141"/>
      <c r="F264" s="141"/>
      <c r="G264" s="141"/>
      <c r="H264" s="141">
        <v>440</v>
      </c>
      <c r="I264" s="141">
        <v>54</v>
      </c>
      <c r="J264" s="141">
        <f t="shared" si="11"/>
        <v>12.272727272727273</v>
      </c>
    </row>
    <row r="265" spans="1:10" ht="13.5" customHeight="1">
      <c r="A265" s="133"/>
      <c r="B265" s="133"/>
      <c r="C265" s="148">
        <v>4370</v>
      </c>
      <c r="D265" s="140" t="s">
        <v>353</v>
      </c>
      <c r="E265" s="141"/>
      <c r="F265" s="141"/>
      <c r="G265" s="141"/>
      <c r="H265" s="141">
        <v>1000</v>
      </c>
      <c r="I265" s="141">
        <v>899.77</v>
      </c>
      <c r="J265" s="141">
        <f t="shared" si="11"/>
        <v>89.97699999999999</v>
      </c>
    </row>
    <row r="266" spans="1:10" ht="12.75">
      <c r="A266" s="133"/>
      <c r="B266" s="133"/>
      <c r="C266" s="148">
        <v>4410</v>
      </c>
      <c r="D266" s="140" t="s">
        <v>239</v>
      </c>
      <c r="E266" s="141"/>
      <c r="F266" s="141"/>
      <c r="G266" s="141"/>
      <c r="H266" s="141">
        <v>300</v>
      </c>
      <c r="I266" s="141">
        <v>56</v>
      </c>
      <c r="J266" s="141">
        <f t="shared" si="11"/>
        <v>18.666666666666668</v>
      </c>
    </row>
    <row r="267" spans="1:10" ht="12.75">
      <c r="A267" s="133"/>
      <c r="B267" s="133"/>
      <c r="C267" s="153">
        <v>4440</v>
      </c>
      <c r="D267" s="140" t="s">
        <v>240</v>
      </c>
      <c r="E267" s="141"/>
      <c r="F267" s="141"/>
      <c r="G267" s="141"/>
      <c r="H267" s="141">
        <v>6770</v>
      </c>
      <c r="I267" s="141">
        <v>6770</v>
      </c>
      <c r="J267" s="141">
        <f t="shared" si="11"/>
        <v>100</v>
      </c>
    </row>
    <row r="268" spans="1:10" ht="22.5">
      <c r="A268" s="133"/>
      <c r="B268" s="133"/>
      <c r="C268" s="134">
        <v>4740</v>
      </c>
      <c r="D268" s="140" t="s">
        <v>350</v>
      </c>
      <c r="E268" s="141"/>
      <c r="F268" s="141"/>
      <c r="G268" s="141"/>
      <c r="H268" s="141">
        <v>500</v>
      </c>
      <c r="I268" s="141">
        <v>497.52</v>
      </c>
      <c r="J268" s="141">
        <f t="shared" si="11"/>
        <v>99.50399999999999</v>
      </c>
    </row>
    <row r="269" spans="1:10" ht="12.75">
      <c r="A269" s="133"/>
      <c r="B269" s="133"/>
      <c r="C269" s="134">
        <v>4750</v>
      </c>
      <c r="D269" s="140" t="s">
        <v>354</v>
      </c>
      <c r="E269" s="141"/>
      <c r="F269" s="141"/>
      <c r="G269" s="141"/>
      <c r="H269" s="141">
        <v>1000</v>
      </c>
      <c r="I269" s="141">
        <v>857</v>
      </c>
      <c r="J269" s="141">
        <f t="shared" si="11"/>
        <v>85.7</v>
      </c>
    </row>
    <row r="270" spans="1:10" ht="12.75">
      <c r="A270" s="133"/>
      <c r="B270" s="133">
        <v>80110</v>
      </c>
      <c r="C270" s="153"/>
      <c r="D270" s="142" t="s">
        <v>70</v>
      </c>
      <c r="E270" s="141">
        <f>SUM(E271)</f>
        <v>0</v>
      </c>
      <c r="F270" s="141">
        <f>SUM(F271)</f>
        <v>2321.28</v>
      </c>
      <c r="G270" s="141"/>
      <c r="H270" s="141">
        <f>SUM(H272:H291)</f>
        <v>1275307</v>
      </c>
      <c r="I270" s="141">
        <f>SUM(I272:I291)</f>
        <v>1250022.4799999997</v>
      </c>
      <c r="J270" s="141">
        <f t="shared" si="11"/>
        <v>98.01737777648832</v>
      </c>
    </row>
    <row r="271" spans="1:10" ht="33.75">
      <c r="A271" s="133"/>
      <c r="B271" s="133"/>
      <c r="C271" s="148">
        <v>750</v>
      </c>
      <c r="D271" s="140" t="s">
        <v>289</v>
      </c>
      <c r="E271" s="141"/>
      <c r="F271" s="141">
        <v>2321.28</v>
      </c>
      <c r="G271" s="141"/>
      <c r="H271" s="141"/>
      <c r="I271" s="141"/>
      <c r="J271" s="141"/>
    </row>
    <row r="272" spans="1:10" ht="12.75">
      <c r="A272" s="133"/>
      <c r="B272" s="133"/>
      <c r="C272" s="153">
        <v>3020</v>
      </c>
      <c r="D272" s="140" t="s">
        <v>295</v>
      </c>
      <c r="E272" s="141"/>
      <c r="F272" s="141"/>
      <c r="G272" s="141"/>
      <c r="H272" s="141">
        <v>47800</v>
      </c>
      <c r="I272" s="141">
        <v>47414.77</v>
      </c>
      <c r="J272" s="141">
        <f t="shared" si="11"/>
        <v>99.19407949790794</v>
      </c>
    </row>
    <row r="273" spans="1:10" ht="12.75">
      <c r="A273" s="133"/>
      <c r="B273" s="133"/>
      <c r="C273" s="153">
        <v>4010</v>
      </c>
      <c r="D273" s="140" t="s">
        <v>218</v>
      </c>
      <c r="E273" s="141"/>
      <c r="F273" s="141"/>
      <c r="G273" s="141"/>
      <c r="H273" s="141">
        <v>705162</v>
      </c>
      <c r="I273" s="141">
        <v>702949.74</v>
      </c>
      <c r="J273" s="141">
        <f t="shared" si="11"/>
        <v>99.68627634501009</v>
      </c>
    </row>
    <row r="274" spans="1:10" ht="12.75">
      <c r="A274" s="133"/>
      <c r="B274" s="133"/>
      <c r="C274" s="153">
        <v>4040</v>
      </c>
      <c r="D274" s="140" t="s">
        <v>219</v>
      </c>
      <c r="E274" s="141"/>
      <c r="F274" s="141"/>
      <c r="G274" s="141"/>
      <c r="H274" s="141">
        <v>49772</v>
      </c>
      <c r="I274" s="141">
        <v>49771.61</v>
      </c>
      <c r="J274" s="141">
        <f t="shared" si="11"/>
        <v>99.9992164269067</v>
      </c>
    </row>
    <row r="275" spans="1:10" ht="12.75">
      <c r="A275" s="133"/>
      <c r="B275" s="133"/>
      <c r="C275" s="153">
        <v>4110</v>
      </c>
      <c r="D275" s="140" t="s">
        <v>220</v>
      </c>
      <c r="E275" s="141"/>
      <c r="F275" s="141"/>
      <c r="G275" s="141"/>
      <c r="H275" s="141">
        <v>121070</v>
      </c>
      <c r="I275" s="141">
        <v>120285.52</v>
      </c>
      <c r="J275" s="141">
        <f t="shared" si="11"/>
        <v>99.35204427190881</v>
      </c>
    </row>
    <row r="276" spans="1:10" ht="12.75">
      <c r="A276" s="133"/>
      <c r="B276" s="133"/>
      <c r="C276" s="153">
        <v>4120</v>
      </c>
      <c r="D276" s="140" t="s">
        <v>221</v>
      </c>
      <c r="E276" s="141"/>
      <c r="F276" s="141"/>
      <c r="G276" s="141"/>
      <c r="H276" s="141">
        <v>19489</v>
      </c>
      <c r="I276" s="141">
        <v>19180.24</v>
      </c>
      <c r="J276" s="141">
        <f t="shared" si="11"/>
        <v>98.415721689158</v>
      </c>
    </row>
    <row r="277" spans="1:10" ht="12.75">
      <c r="A277" s="133"/>
      <c r="B277" s="133"/>
      <c r="C277" s="153">
        <v>4170</v>
      </c>
      <c r="D277" s="140" t="s">
        <v>288</v>
      </c>
      <c r="E277" s="141"/>
      <c r="F277" s="141"/>
      <c r="G277" s="141"/>
      <c r="H277" s="141">
        <v>1210</v>
      </c>
      <c r="I277" s="141">
        <v>1210</v>
      </c>
      <c r="J277" s="141">
        <f t="shared" si="11"/>
        <v>100</v>
      </c>
    </row>
    <row r="278" spans="1:10" ht="12.75">
      <c r="A278" s="133"/>
      <c r="B278" s="133"/>
      <c r="C278" s="153">
        <v>4210</v>
      </c>
      <c r="D278" s="140" t="s">
        <v>214</v>
      </c>
      <c r="E278" s="141"/>
      <c r="F278" s="141"/>
      <c r="G278" s="141"/>
      <c r="H278" s="141">
        <v>27700</v>
      </c>
      <c r="I278" s="141">
        <v>27694.12</v>
      </c>
      <c r="J278" s="141">
        <f t="shared" si="11"/>
        <v>99.97877256317689</v>
      </c>
    </row>
    <row r="279" spans="1:10" ht="12.75">
      <c r="A279" s="133"/>
      <c r="B279" s="133"/>
      <c r="C279" s="153">
        <v>4240</v>
      </c>
      <c r="D279" s="140" t="s">
        <v>287</v>
      </c>
      <c r="E279" s="141"/>
      <c r="F279" s="141"/>
      <c r="G279" s="141"/>
      <c r="H279" s="141">
        <v>15000</v>
      </c>
      <c r="I279" s="141">
        <v>14951.6</v>
      </c>
      <c r="J279" s="141">
        <f t="shared" si="11"/>
        <v>99.67733333333334</v>
      </c>
    </row>
    <row r="280" spans="1:10" ht="12.75">
      <c r="A280" s="133"/>
      <c r="B280" s="133"/>
      <c r="C280" s="153">
        <v>4260</v>
      </c>
      <c r="D280" s="140" t="s">
        <v>222</v>
      </c>
      <c r="E280" s="141"/>
      <c r="F280" s="141"/>
      <c r="G280" s="141"/>
      <c r="H280" s="141">
        <v>35583</v>
      </c>
      <c r="I280" s="141">
        <v>35020</v>
      </c>
      <c r="J280" s="141">
        <f t="shared" si="11"/>
        <v>98.4177837731501</v>
      </c>
    </row>
    <row r="281" spans="1:10" ht="12.75">
      <c r="A281" s="133"/>
      <c r="B281" s="133"/>
      <c r="C281" s="153">
        <v>4270</v>
      </c>
      <c r="D281" s="140" t="s">
        <v>215</v>
      </c>
      <c r="E281" s="141"/>
      <c r="F281" s="141"/>
      <c r="G281" s="141"/>
      <c r="H281" s="141">
        <v>300</v>
      </c>
      <c r="I281" s="141">
        <v>298.9</v>
      </c>
      <c r="J281" s="141">
        <f t="shared" si="11"/>
        <v>99.63333333333333</v>
      </c>
    </row>
    <row r="282" spans="1:10" ht="12.75">
      <c r="A282" s="133"/>
      <c r="B282" s="133"/>
      <c r="C282" s="148">
        <v>4280</v>
      </c>
      <c r="D282" s="140" t="s">
        <v>355</v>
      </c>
      <c r="E282" s="141"/>
      <c r="F282" s="141"/>
      <c r="G282" s="141"/>
      <c r="H282" s="141">
        <v>400</v>
      </c>
      <c r="I282" s="141">
        <v>400</v>
      </c>
      <c r="J282" s="141">
        <f t="shared" si="11"/>
        <v>100</v>
      </c>
    </row>
    <row r="283" spans="1:10" ht="12.75">
      <c r="A283" s="133"/>
      <c r="B283" s="133"/>
      <c r="C283" s="153">
        <v>4300</v>
      </c>
      <c r="D283" s="140" t="s">
        <v>223</v>
      </c>
      <c r="E283" s="141"/>
      <c r="F283" s="141"/>
      <c r="G283" s="141"/>
      <c r="H283" s="141">
        <v>17200</v>
      </c>
      <c r="I283" s="141">
        <v>16633.63</v>
      </c>
      <c r="J283" s="141">
        <f t="shared" si="11"/>
        <v>96.70715116279071</v>
      </c>
    </row>
    <row r="284" spans="1:10" ht="12.75">
      <c r="A284" s="133"/>
      <c r="B284" s="133"/>
      <c r="C284" s="153">
        <v>4350</v>
      </c>
      <c r="D284" s="140" t="s">
        <v>308</v>
      </c>
      <c r="E284" s="141"/>
      <c r="F284" s="141"/>
      <c r="G284" s="141"/>
      <c r="H284" s="141">
        <v>130</v>
      </c>
      <c r="I284" s="141">
        <v>125.76</v>
      </c>
      <c r="J284" s="141">
        <f t="shared" si="11"/>
        <v>96.73846153846154</v>
      </c>
    </row>
    <row r="285" spans="1:10" ht="12" customHeight="1">
      <c r="A285" s="133"/>
      <c r="B285" s="133"/>
      <c r="C285" s="148">
        <v>4370</v>
      </c>
      <c r="D285" s="140" t="s">
        <v>353</v>
      </c>
      <c r="E285" s="141"/>
      <c r="F285" s="141"/>
      <c r="G285" s="141"/>
      <c r="H285" s="141">
        <v>2850</v>
      </c>
      <c r="I285" s="141">
        <v>2635.58</v>
      </c>
      <c r="J285" s="141">
        <f t="shared" si="11"/>
        <v>92.47649122807017</v>
      </c>
    </row>
    <row r="286" spans="1:10" ht="12.75">
      <c r="A286" s="133"/>
      <c r="B286" s="133"/>
      <c r="C286" s="153">
        <v>4410</v>
      </c>
      <c r="D286" s="140" t="s">
        <v>239</v>
      </c>
      <c r="E286" s="141"/>
      <c r="F286" s="141"/>
      <c r="G286" s="141"/>
      <c r="H286" s="141">
        <v>2000</v>
      </c>
      <c r="I286" s="141">
        <v>1888.6</v>
      </c>
      <c r="J286" s="141">
        <f t="shared" si="11"/>
        <v>94.42999999999999</v>
      </c>
    </row>
    <row r="287" spans="1:10" ht="12.75">
      <c r="A287" s="133"/>
      <c r="B287" s="133"/>
      <c r="C287" s="153">
        <v>4430</v>
      </c>
      <c r="D287" s="140" t="s">
        <v>224</v>
      </c>
      <c r="E287" s="141"/>
      <c r="F287" s="141"/>
      <c r="G287" s="141"/>
      <c r="H287" s="141">
        <v>2020</v>
      </c>
      <c r="I287" s="141">
        <v>2018</v>
      </c>
      <c r="J287" s="141">
        <f t="shared" si="11"/>
        <v>99.9009900990099</v>
      </c>
    </row>
    <row r="288" spans="1:10" ht="12.75">
      <c r="A288" s="133"/>
      <c r="B288" s="133"/>
      <c r="C288" s="153">
        <v>4440</v>
      </c>
      <c r="D288" s="140" t="s">
        <v>240</v>
      </c>
      <c r="E288" s="141"/>
      <c r="F288" s="141"/>
      <c r="G288" s="141"/>
      <c r="H288" s="141">
        <v>44691</v>
      </c>
      <c r="I288" s="141">
        <v>44691</v>
      </c>
      <c r="J288" s="141">
        <f t="shared" si="11"/>
        <v>100</v>
      </c>
    </row>
    <row r="289" spans="1:10" ht="22.5">
      <c r="A289" s="133"/>
      <c r="B289" s="133"/>
      <c r="C289" s="134">
        <v>4740</v>
      </c>
      <c r="D289" s="140" t="s">
        <v>350</v>
      </c>
      <c r="E289" s="141"/>
      <c r="F289" s="141"/>
      <c r="G289" s="141"/>
      <c r="H289" s="141">
        <v>1000</v>
      </c>
      <c r="I289" s="141">
        <v>962.42</v>
      </c>
      <c r="J289" s="141">
        <f t="shared" si="11"/>
        <v>96.24199999999999</v>
      </c>
    </row>
    <row r="290" spans="1:10" ht="12.75">
      <c r="A290" s="133"/>
      <c r="B290" s="133"/>
      <c r="C290" s="134">
        <v>4750</v>
      </c>
      <c r="D290" s="140" t="s">
        <v>354</v>
      </c>
      <c r="E290" s="141"/>
      <c r="F290" s="141"/>
      <c r="G290" s="141"/>
      <c r="H290" s="141">
        <v>1930</v>
      </c>
      <c r="I290" s="141">
        <v>1878.99</v>
      </c>
      <c r="J290" s="141">
        <f t="shared" si="11"/>
        <v>97.35699481865285</v>
      </c>
    </row>
    <row r="291" spans="1:10" ht="45">
      <c r="A291" s="133"/>
      <c r="B291" s="133"/>
      <c r="C291" s="148">
        <v>6059</v>
      </c>
      <c r="D291" s="140" t="s">
        <v>385</v>
      </c>
      <c r="E291" s="141"/>
      <c r="F291" s="141"/>
      <c r="G291" s="141"/>
      <c r="H291" s="141">
        <v>180000</v>
      </c>
      <c r="I291" s="141">
        <v>160012</v>
      </c>
      <c r="J291" s="141">
        <f t="shared" si="11"/>
        <v>88.89555555555556</v>
      </c>
    </row>
    <row r="292" spans="1:10" ht="12.75">
      <c r="A292" s="133"/>
      <c r="B292" s="133">
        <v>80113</v>
      </c>
      <c r="C292" s="148"/>
      <c r="D292" s="142" t="s">
        <v>296</v>
      </c>
      <c r="E292" s="141">
        <f>SUM(E293:E305)</f>
        <v>2700</v>
      </c>
      <c r="F292" s="141">
        <f>SUM(F293:F305)</f>
        <v>2443.18</v>
      </c>
      <c r="G292" s="141">
        <f>F292/E292*100</f>
        <v>90.48814814814814</v>
      </c>
      <c r="H292" s="141">
        <f>SUM(H293:H305)</f>
        <v>197632</v>
      </c>
      <c r="I292" s="141">
        <f>SUM(I293:I305)</f>
        <v>180634.91999999995</v>
      </c>
      <c r="J292" s="141">
        <f t="shared" si="11"/>
        <v>91.39963163860101</v>
      </c>
    </row>
    <row r="293" spans="1:10" ht="12.75">
      <c r="A293" s="133"/>
      <c r="B293" s="133"/>
      <c r="C293" s="148">
        <v>830</v>
      </c>
      <c r="D293" s="140" t="s">
        <v>153</v>
      </c>
      <c r="E293" s="141">
        <v>2700</v>
      </c>
      <c r="F293" s="141">
        <v>2443.18</v>
      </c>
      <c r="G293" s="141">
        <f>F293/E293*100</f>
        <v>90.48814814814814</v>
      </c>
      <c r="H293" s="141"/>
      <c r="I293" s="141"/>
      <c r="J293" s="141"/>
    </row>
    <row r="294" spans="1:10" ht="12.75">
      <c r="A294" s="133"/>
      <c r="B294" s="133"/>
      <c r="C294" s="148">
        <v>4010</v>
      </c>
      <c r="D294" s="140" t="s">
        <v>218</v>
      </c>
      <c r="E294" s="141"/>
      <c r="F294" s="141"/>
      <c r="G294" s="141"/>
      <c r="H294" s="141">
        <v>72000</v>
      </c>
      <c r="I294" s="141">
        <v>70802.12</v>
      </c>
      <c r="J294" s="141">
        <f t="shared" si="11"/>
        <v>98.33627777777777</v>
      </c>
    </row>
    <row r="295" spans="1:10" ht="12.75">
      <c r="A295" s="133"/>
      <c r="B295" s="133"/>
      <c r="C295" s="148">
        <v>4040</v>
      </c>
      <c r="D295" s="140" t="s">
        <v>219</v>
      </c>
      <c r="E295" s="141"/>
      <c r="F295" s="141"/>
      <c r="G295" s="141"/>
      <c r="H295" s="141">
        <v>3699</v>
      </c>
      <c r="I295" s="141">
        <v>3698.53</v>
      </c>
      <c r="J295" s="141">
        <f t="shared" si="11"/>
        <v>99.98729386320628</v>
      </c>
    </row>
    <row r="296" spans="1:10" ht="12.75">
      <c r="A296" s="133"/>
      <c r="B296" s="133"/>
      <c r="C296" s="148">
        <v>4110</v>
      </c>
      <c r="D296" s="140" t="s">
        <v>220</v>
      </c>
      <c r="E296" s="141"/>
      <c r="F296" s="141"/>
      <c r="G296" s="141"/>
      <c r="H296" s="141">
        <v>11520</v>
      </c>
      <c r="I296" s="141">
        <v>11318.91</v>
      </c>
      <c r="J296" s="141">
        <f t="shared" si="11"/>
        <v>98.25442708333333</v>
      </c>
    </row>
    <row r="297" spans="1:10" ht="12.75">
      <c r="A297" s="133"/>
      <c r="B297" s="133"/>
      <c r="C297" s="148">
        <v>4120</v>
      </c>
      <c r="D297" s="140" t="s">
        <v>221</v>
      </c>
      <c r="E297" s="141"/>
      <c r="F297" s="141"/>
      <c r="G297" s="141"/>
      <c r="H297" s="141">
        <v>1830</v>
      </c>
      <c r="I297" s="141">
        <v>1475.89</v>
      </c>
      <c r="J297" s="141">
        <f t="shared" si="11"/>
        <v>80.64972677595628</v>
      </c>
    </row>
    <row r="298" spans="1:10" ht="12.75">
      <c r="A298" s="133"/>
      <c r="B298" s="133"/>
      <c r="C298" s="148">
        <v>4210</v>
      </c>
      <c r="D298" s="140" t="s">
        <v>214</v>
      </c>
      <c r="E298" s="141"/>
      <c r="F298" s="141"/>
      <c r="G298" s="141"/>
      <c r="H298" s="141">
        <v>87840</v>
      </c>
      <c r="I298" s="141">
        <v>74826.85</v>
      </c>
      <c r="J298" s="141">
        <f t="shared" si="11"/>
        <v>85.18539389799636</v>
      </c>
    </row>
    <row r="299" spans="1:10" ht="12.75">
      <c r="A299" s="133"/>
      <c r="B299" s="133"/>
      <c r="C299" s="148">
        <v>4270</v>
      </c>
      <c r="D299" s="140" t="s">
        <v>215</v>
      </c>
      <c r="E299" s="141"/>
      <c r="F299" s="141"/>
      <c r="G299" s="141"/>
      <c r="H299" s="141">
        <v>3593</v>
      </c>
      <c r="I299" s="141">
        <v>1709.8</v>
      </c>
      <c r="J299" s="141">
        <f t="shared" si="11"/>
        <v>47.58697467297523</v>
      </c>
    </row>
    <row r="300" spans="1:10" ht="12.75">
      <c r="A300" s="133"/>
      <c r="B300" s="133"/>
      <c r="C300" s="148">
        <v>4280</v>
      </c>
      <c r="D300" s="140" t="s">
        <v>355</v>
      </c>
      <c r="E300" s="141"/>
      <c r="F300" s="141"/>
      <c r="G300" s="141"/>
      <c r="H300" s="141">
        <v>660</v>
      </c>
      <c r="I300" s="141">
        <v>658</v>
      </c>
      <c r="J300" s="141">
        <f t="shared" si="11"/>
        <v>99.69696969696969</v>
      </c>
    </row>
    <row r="301" spans="1:10" ht="11.25" customHeight="1">
      <c r="A301" s="133"/>
      <c r="B301" s="133"/>
      <c r="C301" s="148">
        <v>4300</v>
      </c>
      <c r="D301" s="140" t="s">
        <v>223</v>
      </c>
      <c r="E301" s="141"/>
      <c r="F301" s="141"/>
      <c r="G301" s="141"/>
      <c r="H301" s="141">
        <v>4610</v>
      </c>
      <c r="I301" s="141">
        <v>4418.02</v>
      </c>
      <c r="J301" s="141">
        <f t="shared" si="11"/>
        <v>95.8355748373102</v>
      </c>
    </row>
    <row r="302" spans="1:10" ht="12" customHeight="1">
      <c r="A302" s="133"/>
      <c r="B302" s="133"/>
      <c r="C302" s="148">
        <v>4360</v>
      </c>
      <c r="D302" s="140" t="s">
        <v>352</v>
      </c>
      <c r="E302" s="141"/>
      <c r="F302" s="141"/>
      <c r="G302" s="141"/>
      <c r="H302" s="141">
        <v>720</v>
      </c>
      <c r="I302" s="141">
        <v>720</v>
      </c>
      <c r="J302" s="141">
        <f t="shared" si="11"/>
        <v>100</v>
      </c>
    </row>
    <row r="303" spans="1:10" ht="12.75">
      <c r="A303" s="133"/>
      <c r="B303" s="133"/>
      <c r="C303" s="148">
        <v>4410</v>
      </c>
      <c r="D303" s="140" t="s">
        <v>239</v>
      </c>
      <c r="E303" s="141"/>
      <c r="F303" s="141"/>
      <c r="G303" s="141"/>
      <c r="H303" s="141">
        <v>290</v>
      </c>
      <c r="I303" s="141">
        <v>136.8</v>
      </c>
      <c r="J303" s="141">
        <f t="shared" si="11"/>
        <v>47.17241379310345</v>
      </c>
    </row>
    <row r="304" spans="1:10" ht="12.75">
      <c r="A304" s="133"/>
      <c r="B304" s="133"/>
      <c r="C304" s="148">
        <v>4430</v>
      </c>
      <c r="D304" s="140" t="s">
        <v>224</v>
      </c>
      <c r="E304" s="141"/>
      <c r="F304" s="141"/>
      <c r="G304" s="141"/>
      <c r="H304" s="141">
        <v>8150</v>
      </c>
      <c r="I304" s="141">
        <v>8150</v>
      </c>
      <c r="J304" s="141">
        <f t="shared" si="11"/>
        <v>100</v>
      </c>
    </row>
    <row r="305" spans="1:10" ht="12.75">
      <c r="A305" s="133"/>
      <c r="B305" s="133"/>
      <c r="C305" s="148">
        <v>4440</v>
      </c>
      <c r="D305" s="140" t="s">
        <v>240</v>
      </c>
      <c r="E305" s="141"/>
      <c r="F305" s="141"/>
      <c r="G305" s="141"/>
      <c r="H305" s="141">
        <v>2720</v>
      </c>
      <c r="I305" s="141">
        <v>2720</v>
      </c>
      <c r="J305" s="141">
        <f t="shared" si="11"/>
        <v>100</v>
      </c>
    </row>
    <row r="306" spans="1:10" ht="12.75">
      <c r="A306" s="133"/>
      <c r="B306" s="133">
        <v>80114</v>
      </c>
      <c r="C306" s="148"/>
      <c r="D306" s="142" t="s">
        <v>257</v>
      </c>
      <c r="E306" s="141">
        <f>SUM(E307:E316)</f>
        <v>0</v>
      </c>
      <c r="F306" s="141">
        <f>SUM(F307:F307)</f>
        <v>107.39</v>
      </c>
      <c r="G306" s="141"/>
      <c r="H306" s="141">
        <f>SUM(H308:H319)</f>
        <v>161481</v>
      </c>
      <c r="I306" s="141">
        <f>SUM(I308:I319)</f>
        <v>160974.67999999996</v>
      </c>
      <c r="J306" s="141">
        <f t="shared" si="11"/>
        <v>99.68645227611916</v>
      </c>
    </row>
    <row r="307" spans="1:10" ht="12.75">
      <c r="A307" s="133"/>
      <c r="B307" s="133"/>
      <c r="C307" s="148">
        <v>920</v>
      </c>
      <c r="D307" s="140" t="s">
        <v>126</v>
      </c>
      <c r="E307" s="141"/>
      <c r="F307" s="141">
        <v>107.39</v>
      </c>
      <c r="G307" s="141"/>
      <c r="H307" s="141"/>
      <c r="I307" s="141"/>
      <c r="J307" s="141"/>
    </row>
    <row r="308" spans="1:10" ht="12.75">
      <c r="A308" s="133"/>
      <c r="B308" s="133"/>
      <c r="C308" s="148">
        <v>4010</v>
      </c>
      <c r="D308" s="140" t="s">
        <v>218</v>
      </c>
      <c r="E308" s="141"/>
      <c r="F308" s="141"/>
      <c r="G308" s="141"/>
      <c r="H308" s="141">
        <v>117312</v>
      </c>
      <c r="I308" s="141">
        <v>117044.69</v>
      </c>
      <c r="J308" s="141">
        <f t="shared" si="11"/>
        <v>99.77213754773595</v>
      </c>
    </row>
    <row r="309" spans="1:10" ht="12.75">
      <c r="A309" s="133"/>
      <c r="B309" s="133"/>
      <c r="C309" s="148">
        <v>4040</v>
      </c>
      <c r="D309" s="140" t="s">
        <v>219</v>
      </c>
      <c r="E309" s="141"/>
      <c r="F309" s="141"/>
      <c r="G309" s="141"/>
      <c r="H309" s="141">
        <v>6934</v>
      </c>
      <c r="I309" s="141">
        <v>6933.77</v>
      </c>
      <c r="J309" s="141">
        <f t="shared" si="11"/>
        <v>99.99668301124892</v>
      </c>
    </row>
    <row r="310" spans="1:10" ht="12.75">
      <c r="A310" s="133"/>
      <c r="B310" s="133"/>
      <c r="C310" s="148">
        <v>4110</v>
      </c>
      <c r="D310" s="140" t="s">
        <v>220</v>
      </c>
      <c r="E310" s="141"/>
      <c r="F310" s="141"/>
      <c r="G310" s="141"/>
      <c r="H310" s="141">
        <v>17985</v>
      </c>
      <c r="I310" s="141">
        <v>17935.08</v>
      </c>
      <c r="J310" s="141">
        <f t="shared" si="11"/>
        <v>99.72243536280234</v>
      </c>
    </row>
    <row r="311" spans="1:10" ht="12.75">
      <c r="A311" s="133"/>
      <c r="B311" s="133"/>
      <c r="C311" s="148">
        <v>4120</v>
      </c>
      <c r="D311" s="140" t="s">
        <v>221</v>
      </c>
      <c r="E311" s="141"/>
      <c r="F311" s="141"/>
      <c r="G311" s="141"/>
      <c r="H311" s="141">
        <v>2900</v>
      </c>
      <c r="I311" s="141">
        <v>2887.08</v>
      </c>
      <c r="J311" s="141">
        <f t="shared" si="11"/>
        <v>99.5544827586207</v>
      </c>
    </row>
    <row r="312" spans="1:10" ht="12.75">
      <c r="A312" s="133"/>
      <c r="B312" s="133"/>
      <c r="C312" s="148">
        <v>4210</v>
      </c>
      <c r="D312" s="140" t="s">
        <v>214</v>
      </c>
      <c r="E312" s="141"/>
      <c r="F312" s="141"/>
      <c r="G312" s="141"/>
      <c r="H312" s="141">
        <v>5430</v>
      </c>
      <c r="I312" s="141">
        <v>5423.12</v>
      </c>
      <c r="J312" s="141">
        <f t="shared" si="11"/>
        <v>99.8732965009208</v>
      </c>
    </row>
    <row r="313" spans="1:10" ht="12.75">
      <c r="A313" s="133"/>
      <c r="B313" s="133"/>
      <c r="C313" s="148">
        <v>4280</v>
      </c>
      <c r="D313" s="140" t="s">
        <v>355</v>
      </c>
      <c r="E313" s="141"/>
      <c r="F313" s="141"/>
      <c r="G313" s="141"/>
      <c r="H313" s="141">
        <v>470</v>
      </c>
      <c r="I313" s="141">
        <v>454</v>
      </c>
      <c r="J313" s="141">
        <f t="shared" si="11"/>
        <v>96.59574468085106</v>
      </c>
    </row>
    <row r="314" spans="1:10" ht="12.75">
      <c r="A314" s="133"/>
      <c r="B314" s="133"/>
      <c r="C314" s="148">
        <v>4300</v>
      </c>
      <c r="D314" s="140" t="s">
        <v>223</v>
      </c>
      <c r="E314" s="141"/>
      <c r="F314" s="141"/>
      <c r="G314" s="141"/>
      <c r="H314" s="141">
        <v>2330</v>
      </c>
      <c r="I314" s="141">
        <v>2314.9</v>
      </c>
      <c r="J314" s="141">
        <f t="shared" si="11"/>
        <v>99.35193133047211</v>
      </c>
    </row>
    <row r="315" spans="1:10" ht="12.75">
      <c r="A315" s="133"/>
      <c r="B315" s="133"/>
      <c r="C315" s="148">
        <v>4410</v>
      </c>
      <c r="D315" s="140" t="s">
        <v>239</v>
      </c>
      <c r="E315" s="141"/>
      <c r="F315" s="141"/>
      <c r="G315" s="141"/>
      <c r="H315" s="141">
        <v>800</v>
      </c>
      <c r="I315" s="141">
        <v>755</v>
      </c>
      <c r="J315" s="141">
        <f t="shared" si="11"/>
        <v>94.375</v>
      </c>
    </row>
    <row r="316" spans="1:10" ht="12.75">
      <c r="A316" s="133"/>
      <c r="B316" s="133"/>
      <c r="C316" s="148">
        <v>4440</v>
      </c>
      <c r="D316" s="140" t="s">
        <v>240</v>
      </c>
      <c r="E316" s="141"/>
      <c r="F316" s="141"/>
      <c r="G316" s="141"/>
      <c r="H316" s="141">
        <v>2720</v>
      </c>
      <c r="I316" s="141">
        <v>2720</v>
      </c>
      <c r="J316" s="141">
        <f aca="true" t="shared" si="12" ref="J316:J333">I316/H316*100</f>
        <v>100</v>
      </c>
    </row>
    <row r="317" spans="1:10" ht="12.75" customHeight="1">
      <c r="A317" s="133"/>
      <c r="B317" s="133"/>
      <c r="C317" s="134">
        <v>4700</v>
      </c>
      <c r="D317" s="140" t="s">
        <v>351</v>
      </c>
      <c r="E317" s="141"/>
      <c r="F317" s="141"/>
      <c r="G317" s="141"/>
      <c r="H317" s="141">
        <v>1600</v>
      </c>
      <c r="I317" s="141">
        <v>1540</v>
      </c>
      <c r="J317" s="141">
        <f t="shared" si="12"/>
        <v>96.25</v>
      </c>
    </row>
    <row r="318" spans="1:10" ht="22.5">
      <c r="A318" s="133"/>
      <c r="B318" s="133"/>
      <c r="C318" s="134">
        <v>4740</v>
      </c>
      <c r="D318" s="140" t="s">
        <v>350</v>
      </c>
      <c r="E318" s="141"/>
      <c r="F318" s="141"/>
      <c r="G318" s="141"/>
      <c r="H318" s="141">
        <v>500</v>
      </c>
      <c r="I318" s="141">
        <v>472.05</v>
      </c>
      <c r="J318" s="141">
        <f t="shared" si="12"/>
        <v>94.41000000000001</v>
      </c>
    </row>
    <row r="319" spans="1:10" ht="12.75">
      <c r="A319" s="133"/>
      <c r="B319" s="133"/>
      <c r="C319" s="134">
        <v>4750</v>
      </c>
      <c r="D319" s="140" t="s">
        <v>354</v>
      </c>
      <c r="E319" s="141"/>
      <c r="F319" s="141"/>
      <c r="G319" s="141"/>
      <c r="H319" s="141">
        <v>2500</v>
      </c>
      <c r="I319" s="141">
        <v>2494.99</v>
      </c>
      <c r="J319" s="141">
        <f t="shared" si="12"/>
        <v>99.79959999999998</v>
      </c>
    </row>
    <row r="320" spans="1:10" ht="12.75">
      <c r="A320" s="133"/>
      <c r="B320" s="133">
        <v>80146</v>
      </c>
      <c r="C320" s="148"/>
      <c r="D320" s="150" t="s">
        <v>285</v>
      </c>
      <c r="E320" s="141"/>
      <c r="F320" s="141"/>
      <c r="G320" s="141"/>
      <c r="H320" s="141">
        <f>SUM(H321:H323)</f>
        <v>15760</v>
      </c>
      <c r="I320" s="141">
        <f>SUM(I321:I323)</f>
        <v>12888.7</v>
      </c>
      <c r="J320" s="141">
        <f t="shared" si="12"/>
        <v>81.78109137055839</v>
      </c>
    </row>
    <row r="321" spans="1:10" ht="12.75">
      <c r="A321" s="133"/>
      <c r="B321" s="133"/>
      <c r="C321" s="148">
        <v>4300</v>
      </c>
      <c r="D321" s="140" t="s">
        <v>223</v>
      </c>
      <c r="E321" s="141"/>
      <c r="F321" s="141"/>
      <c r="G321" s="141"/>
      <c r="H321" s="141">
        <v>7750</v>
      </c>
      <c r="I321" s="141">
        <v>7610</v>
      </c>
      <c r="J321" s="141">
        <f t="shared" si="12"/>
        <v>98.19354838709677</v>
      </c>
    </row>
    <row r="322" spans="1:10" ht="12.75">
      <c r="A322" s="133"/>
      <c r="B322" s="133"/>
      <c r="C322" s="148">
        <v>4410</v>
      </c>
      <c r="D322" s="140" t="s">
        <v>239</v>
      </c>
      <c r="E322" s="141"/>
      <c r="F322" s="141"/>
      <c r="G322" s="141"/>
      <c r="H322" s="141">
        <v>3200</v>
      </c>
      <c r="I322" s="141">
        <v>1617.7</v>
      </c>
      <c r="J322" s="141">
        <f t="shared" si="12"/>
        <v>50.553125</v>
      </c>
    </row>
    <row r="323" spans="1:10" ht="12" customHeight="1">
      <c r="A323" s="133"/>
      <c r="B323" s="133"/>
      <c r="C323" s="134">
        <v>4700</v>
      </c>
      <c r="D323" s="140" t="s">
        <v>351</v>
      </c>
      <c r="E323" s="141"/>
      <c r="F323" s="141"/>
      <c r="G323" s="141"/>
      <c r="H323" s="141">
        <v>4810</v>
      </c>
      <c r="I323" s="141">
        <v>3661</v>
      </c>
      <c r="J323" s="141">
        <f t="shared" si="12"/>
        <v>76.11226611226611</v>
      </c>
    </row>
    <row r="324" spans="1:10" ht="12.75">
      <c r="A324" s="133"/>
      <c r="B324" s="133">
        <v>80148</v>
      </c>
      <c r="C324" s="134"/>
      <c r="D324" s="140" t="s">
        <v>363</v>
      </c>
      <c r="E324" s="141">
        <f>SUM(E325)</f>
        <v>161800</v>
      </c>
      <c r="F324" s="141">
        <f>SUM(F325)</f>
        <v>147494.35</v>
      </c>
      <c r="G324" s="141">
        <f>F324/E324*100</f>
        <v>91.15843634116193</v>
      </c>
      <c r="H324" s="141">
        <f>SUM(H326:H332)</f>
        <v>220411</v>
      </c>
      <c r="I324" s="141">
        <f>SUM(I326:I332)</f>
        <v>204802.91999999998</v>
      </c>
      <c r="J324" s="141">
        <f t="shared" si="12"/>
        <v>92.91864743592652</v>
      </c>
    </row>
    <row r="325" spans="1:10" ht="12.75">
      <c r="A325" s="133"/>
      <c r="B325" s="133"/>
      <c r="C325" s="148">
        <v>830</v>
      </c>
      <c r="D325" s="140" t="s">
        <v>153</v>
      </c>
      <c r="E325" s="141">
        <v>161800</v>
      </c>
      <c r="F325" s="141">
        <v>147494.35</v>
      </c>
      <c r="G325" s="141">
        <f>F325/E325*100</f>
        <v>91.15843634116193</v>
      </c>
      <c r="H325" s="141"/>
      <c r="I325" s="141"/>
      <c r="J325" s="141"/>
    </row>
    <row r="326" spans="1:10" ht="12.75">
      <c r="A326" s="133"/>
      <c r="B326" s="133"/>
      <c r="C326" s="153">
        <v>3020</v>
      </c>
      <c r="D326" s="140" t="s">
        <v>295</v>
      </c>
      <c r="E326" s="141"/>
      <c r="F326" s="141"/>
      <c r="G326" s="141"/>
      <c r="H326" s="141">
        <v>300</v>
      </c>
      <c r="I326" s="141">
        <v>266.04</v>
      </c>
      <c r="J326" s="141">
        <f>I326/H326*100</f>
        <v>88.68</v>
      </c>
    </row>
    <row r="327" spans="1:10" ht="12.75">
      <c r="A327" s="133"/>
      <c r="B327" s="133"/>
      <c r="C327" s="148">
        <v>4010</v>
      </c>
      <c r="D327" s="140" t="s">
        <v>218</v>
      </c>
      <c r="E327" s="141"/>
      <c r="F327" s="141"/>
      <c r="G327" s="141"/>
      <c r="H327" s="141">
        <v>45100</v>
      </c>
      <c r="I327" s="141">
        <v>44138.61</v>
      </c>
      <c r="J327" s="141">
        <f t="shared" si="12"/>
        <v>97.86831485587584</v>
      </c>
    </row>
    <row r="328" spans="1:10" ht="12.75">
      <c r="A328" s="133"/>
      <c r="B328" s="133"/>
      <c r="C328" s="148">
        <v>4110</v>
      </c>
      <c r="D328" s="140" t="s">
        <v>220</v>
      </c>
      <c r="E328" s="141"/>
      <c r="F328" s="141"/>
      <c r="G328" s="141"/>
      <c r="H328" s="141">
        <v>6864</v>
      </c>
      <c r="I328" s="141">
        <v>6730.76</v>
      </c>
      <c r="J328" s="141">
        <f t="shared" si="12"/>
        <v>98.05885780885781</v>
      </c>
    </row>
    <row r="329" spans="1:10" ht="12.75">
      <c r="A329" s="133"/>
      <c r="B329" s="133"/>
      <c r="C329" s="148">
        <v>4120</v>
      </c>
      <c r="D329" s="140" t="s">
        <v>221</v>
      </c>
      <c r="E329" s="141"/>
      <c r="F329" s="141"/>
      <c r="G329" s="141"/>
      <c r="H329" s="141">
        <v>1105</v>
      </c>
      <c r="I329" s="141">
        <v>1083.52</v>
      </c>
      <c r="J329" s="141">
        <f t="shared" si="12"/>
        <v>98.05610859728506</v>
      </c>
    </row>
    <row r="330" spans="1:10" ht="12.75">
      <c r="A330" s="133"/>
      <c r="B330" s="133"/>
      <c r="C330" s="148">
        <v>4210</v>
      </c>
      <c r="D330" s="140" t="s">
        <v>214</v>
      </c>
      <c r="E330" s="141"/>
      <c r="F330" s="141"/>
      <c r="G330" s="141"/>
      <c r="H330" s="141">
        <v>3200</v>
      </c>
      <c r="I330" s="141">
        <v>3077.69</v>
      </c>
      <c r="J330" s="141">
        <f t="shared" si="12"/>
        <v>96.1778125</v>
      </c>
    </row>
    <row r="331" spans="1:10" ht="12.75">
      <c r="A331" s="133"/>
      <c r="B331" s="133"/>
      <c r="C331" s="148">
        <v>4220</v>
      </c>
      <c r="D331" s="140" t="s">
        <v>244</v>
      </c>
      <c r="E331" s="141"/>
      <c r="F331" s="141"/>
      <c r="G331" s="141"/>
      <c r="H331" s="141">
        <v>161800</v>
      </c>
      <c r="I331" s="141">
        <v>147464.3</v>
      </c>
      <c r="J331" s="141">
        <f t="shared" si="12"/>
        <v>91.13986402966626</v>
      </c>
    </row>
    <row r="332" spans="1:10" ht="12.75">
      <c r="A332" s="133"/>
      <c r="B332" s="133"/>
      <c r="C332" s="148">
        <v>4440</v>
      </c>
      <c r="D332" s="140" t="s">
        <v>240</v>
      </c>
      <c r="E332" s="141"/>
      <c r="F332" s="141"/>
      <c r="G332" s="141"/>
      <c r="H332" s="141">
        <v>2042</v>
      </c>
      <c r="I332" s="141">
        <v>2042</v>
      </c>
      <c r="J332" s="141">
        <f t="shared" si="12"/>
        <v>100</v>
      </c>
    </row>
    <row r="333" spans="1:10" ht="12.75">
      <c r="A333" s="133"/>
      <c r="B333" s="133">
        <v>80195</v>
      </c>
      <c r="C333" s="134"/>
      <c r="D333" s="142" t="s">
        <v>92</v>
      </c>
      <c r="E333" s="141">
        <f>SUM(E334:E335)</f>
        <v>32939</v>
      </c>
      <c r="F333" s="141">
        <f>SUM(F334:F335)</f>
        <v>45030.8</v>
      </c>
      <c r="G333" s="141">
        <f>F333/E333*100</f>
        <v>136.7096754607001</v>
      </c>
      <c r="H333" s="141">
        <f>SUM(H336:H340)</f>
        <v>89764</v>
      </c>
      <c r="I333" s="141">
        <f>SUM(I336:I340)</f>
        <v>87058.45</v>
      </c>
      <c r="J333" s="141">
        <f t="shared" si="12"/>
        <v>96.98592977140056</v>
      </c>
    </row>
    <row r="334" spans="1:10" ht="22.5">
      <c r="A334" s="133"/>
      <c r="B334" s="133"/>
      <c r="C334" s="134">
        <v>2030</v>
      </c>
      <c r="D334" s="138" t="s">
        <v>267</v>
      </c>
      <c r="E334" s="141">
        <v>32939</v>
      </c>
      <c r="F334" s="141">
        <v>32936.62</v>
      </c>
      <c r="G334" s="141">
        <f>F334/E334*100</f>
        <v>99.99277452260239</v>
      </c>
      <c r="H334" s="141"/>
      <c r="I334" s="141"/>
      <c r="J334" s="141"/>
    </row>
    <row r="335" spans="1:10" ht="12.75" customHeight="1">
      <c r="A335" s="133"/>
      <c r="B335" s="133"/>
      <c r="C335" s="134">
        <v>2440</v>
      </c>
      <c r="D335" s="138" t="s">
        <v>487</v>
      </c>
      <c r="E335" s="141"/>
      <c r="F335" s="141">
        <v>12094.18</v>
      </c>
      <c r="G335" s="141"/>
      <c r="H335" s="141"/>
      <c r="I335" s="141"/>
      <c r="J335" s="141"/>
    </row>
    <row r="336" spans="1:10" ht="12.75">
      <c r="A336" s="133"/>
      <c r="B336" s="133"/>
      <c r="C336" s="134">
        <v>3260</v>
      </c>
      <c r="D336" s="140" t="s">
        <v>359</v>
      </c>
      <c r="E336" s="141"/>
      <c r="F336" s="141"/>
      <c r="G336" s="136"/>
      <c r="H336" s="141">
        <v>25000</v>
      </c>
      <c r="I336" s="141">
        <v>22516.96</v>
      </c>
      <c r="J336" s="141">
        <f>I336/H336*100</f>
        <v>90.06784</v>
      </c>
    </row>
    <row r="337" spans="1:10" ht="12.75">
      <c r="A337" s="133"/>
      <c r="B337" s="133"/>
      <c r="C337" s="134">
        <v>4210</v>
      </c>
      <c r="D337" s="140" t="s">
        <v>214</v>
      </c>
      <c r="E337" s="141"/>
      <c r="F337" s="141"/>
      <c r="G337" s="136"/>
      <c r="H337" s="141">
        <v>2288.4</v>
      </c>
      <c r="I337" s="141">
        <v>2077.47</v>
      </c>
      <c r="J337" s="141">
        <f>I337/H337*100</f>
        <v>90.78264289459884</v>
      </c>
    </row>
    <row r="338" spans="1:10" ht="12.75">
      <c r="A338" s="133"/>
      <c r="B338" s="133"/>
      <c r="C338" s="148">
        <v>4300</v>
      </c>
      <c r="D338" s="140" t="s">
        <v>223</v>
      </c>
      <c r="E338" s="141"/>
      <c r="F338" s="141"/>
      <c r="G338" s="136"/>
      <c r="H338" s="141">
        <v>32975.6</v>
      </c>
      <c r="I338" s="141">
        <v>32973.22</v>
      </c>
      <c r="J338" s="141">
        <f>I338/H338*100</f>
        <v>99.99278254224336</v>
      </c>
    </row>
    <row r="339" spans="1:10" ht="12.75">
      <c r="A339" s="133"/>
      <c r="B339" s="133"/>
      <c r="C339" s="134">
        <v>4440</v>
      </c>
      <c r="D339" s="140" t="s">
        <v>240</v>
      </c>
      <c r="E339" s="141"/>
      <c r="F339" s="141"/>
      <c r="G339" s="141"/>
      <c r="H339" s="141">
        <v>29200</v>
      </c>
      <c r="I339" s="141">
        <v>29200</v>
      </c>
      <c r="J339" s="141">
        <f>I339/H339*100</f>
        <v>100</v>
      </c>
    </row>
    <row r="340" spans="1:10" ht="22.5">
      <c r="A340" s="133"/>
      <c r="B340" s="133"/>
      <c r="C340" s="134">
        <v>4740</v>
      </c>
      <c r="D340" s="140" t="s">
        <v>350</v>
      </c>
      <c r="E340" s="141"/>
      <c r="F340" s="141"/>
      <c r="G340" s="141"/>
      <c r="H340" s="141">
        <v>300</v>
      </c>
      <c r="I340" s="141">
        <v>290.8</v>
      </c>
      <c r="J340" s="141">
        <f aca="true" t="shared" si="13" ref="J340:J400">I340/H340*100</f>
        <v>96.93333333333334</v>
      </c>
    </row>
    <row r="341" spans="1:10" ht="12.75">
      <c r="A341" s="149">
        <v>851</v>
      </c>
      <c r="B341" s="133"/>
      <c r="C341" s="134"/>
      <c r="D341" s="135" t="s">
        <v>236</v>
      </c>
      <c r="E341" s="141">
        <f>SUM(E345)</f>
        <v>111148</v>
      </c>
      <c r="F341" s="141">
        <f>SUM(F345)</f>
        <v>111148</v>
      </c>
      <c r="G341" s="141">
        <f>F341/E341*100</f>
        <v>100</v>
      </c>
      <c r="H341" s="154">
        <f>SUM(H342+H345+H354)</f>
        <v>344507</v>
      </c>
      <c r="I341" s="154">
        <f>SUM(I342+I345+I354)</f>
        <v>308924.56</v>
      </c>
      <c r="J341" s="141">
        <f t="shared" si="13"/>
        <v>89.67148998423835</v>
      </c>
    </row>
    <row r="342" spans="1:10" ht="12.75">
      <c r="A342" s="149"/>
      <c r="B342" s="133">
        <v>85153</v>
      </c>
      <c r="C342" s="134"/>
      <c r="D342" s="150" t="s">
        <v>334</v>
      </c>
      <c r="E342" s="141"/>
      <c r="F342" s="141"/>
      <c r="G342" s="141"/>
      <c r="H342" s="151">
        <f>SUM(H343:H344)</f>
        <v>5000</v>
      </c>
      <c r="I342" s="155">
        <v>0</v>
      </c>
      <c r="J342" s="141">
        <f t="shared" si="13"/>
        <v>0</v>
      </c>
    </row>
    <row r="343" spans="1:10" ht="12.75">
      <c r="A343" s="149"/>
      <c r="B343" s="133"/>
      <c r="C343" s="134">
        <v>4300</v>
      </c>
      <c r="D343" s="140" t="s">
        <v>223</v>
      </c>
      <c r="E343" s="141"/>
      <c r="F343" s="141"/>
      <c r="G343" s="141"/>
      <c r="H343" s="151">
        <v>4500</v>
      </c>
      <c r="I343" s="151">
        <v>0</v>
      </c>
      <c r="J343" s="141">
        <f t="shared" si="13"/>
        <v>0</v>
      </c>
    </row>
    <row r="344" spans="1:10" ht="12.75">
      <c r="A344" s="149"/>
      <c r="B344" s="133"/>
      <c r="C344" s="148">
        <v>4410</v>
      </c>
      <c r="D344" s="140" t="s">
        <v>239</v>
      </c>
      <c r="E344" s="141"/>
      <c r="F344" s="141"/>
      <c r="G344" s="141"/>
      <c r="H344" s="151">
        <v>500</v>
      </c>
      <c r="I344" s="151">
        <v>139.7</v>
      </c>
      <c r="J344" s="141">
        <f t="shared" si="13"/>
        <v>27.939999999999998</v>
      </c>
    </row>
    <row r="345" spans="1:10" ht="12.75">
      <c r="A345" s="133"/>
      <c r="B345" s="133">
        <v>85154</v>
      </c>
      <c r="C345" s="134"/>
      <c r="D345" s="142" t="s">
        <v>77</v>
      </c>
      <c r="E345" s="141">
        <f>SUM(E346)</f>
        <v>111148</v>
      </c>
      <c r="F345" s="141">
        <f>SUM(F346)</f>
        <v>111148</v>
      </c>
      <c r="G345" s="141">
        <f>F345/E345*100</f>
        <v>100</v>
      </c>
      <c r="H345" s="141">
        <f>SUM(H347:H353)</f>
        <v>239507</v>
      </c>
      <c r="I345" s="141">
        <f>SUM(I347:I353)</f>
        <v>238117.56</v>
      </c>
      <c r="J345" s="141">
        <f t="shared" si="13"/>
        <v>99.41987499321523</v>
      </c>
    </row>
    <row r="346" spans="1:10" ht="56.25">
      <c r="A346" s="133"/>
      <c r="B346" s="133"/>
      <c r="C346" s="134">
        <v>6298</v>
      </c>
      <c r="D346" s="140" t="s">
        <v>364</v>
      </c>
      <c r="E346" s="141">
        <v>111148</v>
      </c>
      <c r="F346" s="141">
        <v>111148</v>
      </c>
      <c r="G346" s="141">
        <f>F346/E346*100</f>
        <v>100</v>
      </c>
      <c r="H346" s="141"/>
      <c r="I346" s="141"/>
      <c r="J346" s="141"/>
    </row>
    <row r="347" spans="1:10" ht="12.75">
      <c r="A347" s="133"/>
      <c r="B347" s="133"/>
      <c r="C347" s="134">
        <v>4110</v>
      </c>
      <c r="D347" s="140" t="s">
        <v>220</v>
      </c>
      <c r="E347" s="141"/>
      <c r="F347" s="141"/>
      <c r="G347" s="141"/>
      <c r="H347" s="141">
        <v>1531.08</v>
      </c>
      <c r="I347" s="141">
        <v>1524.33</v>
      </c>
      <c r="J347" s="141">
        <f t="shared" si="13"/>
        <v>99.55913472842698</v>
      </c>
    </row>
    <row r="348" spans="1:10" ht="12.75">
      <c r="A348" s="133"/>
      <c r="B348" s="133"/>
      <c r="C348" s="134">
        <v>4170</v>
      </c>
      <c r="D348" s="140" t="s">
        <v>288</v>
      </c>
      <c r="E348" s="141"/>
      <c r="F348" s="141"/>
      <c r="G348" s="141"/>
      <c r="H348" s="141">
        <v>11936</v>
      </c>
      <c r="I348" s="141">
        <v>11936</v>
      </c>
      <c r="J348" s="141">
        <f t="shared" si="13"/>
        <v>100</v>
      </c>
    </row>
    <row r="349" spans="1:10" ht="12.75">
      <c r="A349" s="133"/>
      <c r="B349" s="133"/>
      <c r="C349" s="134">
        <v>4210</v>
      </c>
      <c r="D349" s="140" t="s">
        <v>214</v>
      </c>
      <c r="E349" s="141"/>
      <c r="F349" s="141"/>
      <c r="G349" s="141"/>
      <c r="H349" s="141">
        <v>2564</v>
      </c>
      <c r="I349" s="141">
        <v>1982.03</v>
      </c>
      <c r="J349" s="141">
        <f t="shared" si="13"/>
        <v>77.30226209048362</v>
      </c>
    </row>
    <row r="350" spans="1:10" ht="12.75">
      <c r="A350" s="133"/>
      <c r="B350" s="133"/>
      <c r="C350" s="134">
        <v>4300</v>
      </c>
      <c r="D350" s="140" t="s">
        <v>223</v>
      </c>
      <c r="E350" s="141"/>
      <c r="F350" s="141"/>
      <c r="G350" s="141"/>
      <c r="H350" s="141">
        <v>16439.92</v>
      </c>
      <c r="I350" s="141">
        <v>15939.57</v>
      </c>
      <c r="J350" s="141">
        <f t="shared" si="13"/>
        <v>96.95649370556548</v>
      </c>
    </row>
    <row r="351" spans="1:10" ht="12.75">
      <c r="A351" s="133"/>
      <c r="B351" s="133"/>
      <c r="C351" s="148">
        <v>4410</v>
      </c>
      <c r="D351" s="140" t="s">
        <v>239</v>
      </c>
      <c r="E351" s="141"/>
      <c r="F351" s="141"/>
      <c r="G351" s="141"/>
      <c r="H351" s="141">
        <v>300</v>
      </c>
      <c r="I351" s="141">
        <v>0</v>
      </c>
      <c r="J351" s="141">
        <f t="shared" si="13"/>
        <v>0</v>
      </c>
    </row>
    <row r="352" spans="1:10" ht="34.5" customHeight="1">
      <c r="A352" s="133"/>
      <c r="B352" s="133"/>
      <c r="C352" s="134">
        <v>6058</v>
      </c>
      <c r="D352" s="138" t="s">
        <v>370</v>
      </c>
      <c r="E352" s="141"/>
      <c r="F352" s="141"/>
      <c r="G352" s="141"/>
      <c r="H352" s="141">
        <v>111148</v>
      </c>
      <c r="I352" s="141">
        <v>111148</v>
      </c>
      <c r="J352" s="141">
        <f t="shared" si="13"/>
        <v>100</v>
      </c>
    </row>
    <row r="353" spans="1:10" ht="34.5" customHeight="1">
      <c r="A353" s="133"/>
      <c r="B353" s="133"/>
      <c r="C353" s="134">
        <v>6059</v>
      </c>
      <c r="D353" s="126" t="s">
        <v>369</v>
      </c>
      <c r="E353" s="141"/>
      <c r="F353" s="141"/>
      <c r="G353" s="141"/>
      <c r="H353" s="141">
        <v>95588</v>
      </c>
      <c r="I353" s="141">
        <v>95587.63</v>
      </c>
      <c r="J353" s="141">
        <f t="shared" si="13"/>
        <v>99.99961292212413</v>
      </c>
    </row>
    <row r="354" spans="1:10" ht="12.75">
      <c r="A354" s="133"/>
      <c r="B354" s="133">
        <v>85195</v>
      </c>
      <c r="C354" s="134"/>
      <c r="D354" s="126" t="s">
        <v>92</v>
      </c>
      <c r="E354" s="141"/>
      <c r="F354" s="141"/>
      <c r="G354" s="141"/>
      <c r="H354" s="141">
        <f>SUM(H355)</f>
        <v>100000</v>
      </c>
      <c r="I354" s="141">
        <f>SUM(I355)</f>
        <v>70807</v>
      </c>
      <c r="J354" s="141">
        <f t="shared" si="13"/>
        <v>70.807</v>
      </c>
    </row>
    <row r="355" spans="1:10" ht="12.75">
      <c r="A355" s="133"/>
      <c r="B355" s="133"/>
      <c r="C355" s="134">
        <v>4300</v>
      </c>
      <c r="D355" s="140" t="s">
        <v>223</v>
      </c>
      <c r="E355" s="141"/>
      <c r="F355" s="141"/>
      <c r="G355" s="141"/>
      <c r="H355" s="141">
        <v>100000</v>
      </c>
      <c r="I355" s="141">
        <v>70807</v>
      </c>
      <c r="J355" s="141">
        <f t="shared" si="13"/>
        <v>70.807</v>
      </c>
    </row>
    <row r="356" spans="1:10" ht="12.75">
      <c r="A356" s="135">
        <v>852</v>
      </c>
      <c r="B356" s="133"/>
      <c r="C356" s="134"/>
      <c r="D356" s="135" t="s">
        <v>252</v>
      </c>
      <c r="E356" s="136">
        <f>SUM(E359+E362+E380+E383+E390+E400)</f>
        <v>2610977</v>
      </c>
      <c r="F356" s="136">
        <f>SUM(F359+F362+F380+F383+F390+F400)</f>
        <v>2583378.9699999997</v>
      </c>
      <c r="G356" s="136">
        <f>F356/E356*100</f>
        <v>98.9429998808875</v>
      </c>
      <c r="H356" s="136">
        <f>SUM(H357+H359+H362+H380+H383+H388+H390+H400)</f>
        <v>2836687</v>
      </c>
      <c r="I356" s="136">
        <f>SUM(I357+I359+I362+I380+I383+I388+I390+I400)</f>
        <v>2784840.52</v>
      </c>
      <c r="J356" s="136">
        <f t="shared" si="13"/>
        <v>98.17228760169874</v>
      </c>
    </row>
    <row r="357" spans="1:10" ht="12.75">
      <c r="A357" s="135"/>
      <c r="B357" s="133">
        <v>85202</v>
      </c>
      <c r="C357" s="134"/>
      <c r="D357" s="150" t="s">
        <v>297</v>
      </c>
      <c r="E357" s="136"/>
      <c r="F357" s="136"/>
      <c r="G357" s="136"/>
      <c r="H357" s="141">
        <f>SUM(H358)</f>
        <v>56632</v>
      </c>
      <c r="I357" s="141">
        <f>SUM(I358)</f>
        <v>56077.9</v>
      </c>
      <c r="J357" s="141">
        <f t="shared" si="13"/>
        <v>99.02157790648397</v>
      </c>
    </row>
    <row r="358" spans="1:10" ht="12.75">
      <c r="A358" s="135"/>
      <c r="B358" s="133"/>
      <c r="C358" s="134">
        <v>4300</v>
      </c>
      <c r="D358" s="140" t="s">
        <v>223</v>
      </c>
      <c r="E358" s="136"/>
      <c r="F358" s="136"/>
      <c r="G358" s="136"/>
      <c r="H358" s="141">
        <v>56632</v>
      </c>
      <c r="I358" s="141">
        <v>56077.9</v>
      </c>
      <c r="J358" s="141">
        <f t="shared" si="13"/>
        <v>99.02157790648397</v>
      </c>
    </row>
    <row r="359" spans="1:10" ht="12.75">
      <c r="A359" s="133"/>
      <c r="B359" s="133">
        <v>85203</v>
      </c>
      <c r="C359" s="134"/>
      <c r="D359" s="142" t="s">
        <v>117</v>
      </c>
      <c r="E359" s="141">
        <f>SUM(E360:E360)</f>
        <v>585030</v>
      </c>
      <c r="F359" s="141">
        <f>SUM(F360:F360)</f>
        <v>585030</v>
      </c>
      <c r="G359" s="141">
        <f>F359/E359*100</f>
        <v>100</v>
      </c>
      <c r="H359" s="141">
        <f>SUM(H361:H361)</f>
        <v>585030</v>
      </c>
      <c r="I359" s="141">
        <f>SUM(I361:I361)</f>
        <v>585030</v>
      </c>
      <c r="J359" s="141">
        <f t="shared" si="13"/>
        <v>100</v>
      </c>
    </row>
    <row r="360" spans="1:10" ht="33.75">
      <c r="A360" s="133"/>
      <c r="B360" s="133"/>
      <c r="C360" s="134">
        <v>2010</v>
      </c>
      <c r="D360" s="140" t="s">
        <v>131</v>
      </c>
      <c r="E360" s="141">
        <v>585030</v>
      </c>
      <c r="F360" s="141">
        <v>585030</v>
      </c>
      <c r="G360" s="141">
        <f>F360/E360*100</f>
        <v>100</v>
      </c>
      <c r="H360" s="141"/>
      <c r="I360" s="141"/>
      <c r="J360" s="141"/>
    </row>
    <row r="361" spans="1:10" ht="22.5">
      <c r="A361" s="133"/>
      <c r="B361" s="133"/>
      <c r="C361" s="134">
        <v>2630</v>
      </c>
      <c r="D361" s="140" t="s">
        <v>251</v>
      </c>
      <c r="E361" s="141"/>
      <c r="F361" s="141"/>
      <c r="G361" s="141"/>
      <c r="H361" s="141">
        <v>585030</v>
      </c>
      <c r="I361" s="141">
        <v>585030</v>
      </c>
      <c r="J361" s="141">
        <f t="shared" si="13"/>
        <v>100</v>
      </c>
    </row>
    <row r="362" spans="1:10" ht="22.5">
      <c r="A362" s="133"/>
      <c r="B362" s="133">
        <v>85212</v>
      </c>
      <c r="C362" s="134"/>
      <c r="D362" s="140" t="s">
        <v>266</v>
      </c>
      <c r="E362" s="141">
        <f>SUM(E363:E376)</f>
        <v>1676150</v>
      </c>
      <c r="F362" s="141">
        <f>SUM(F363:F376)</f>
        <v>1649774.0499999998</v>
      </c>
      <c r="G362" s="141">
        <f>F362/E362*100</f>
        <v>98.4263968021955</v>
      </c>
      <c r="H362" s="141">
        <f>SUM(H366:H379)</f>
        <v>1676150</v>
      </c>
      <c r="I362" s="141">
        <f>SUM(I366:I379)</f>
        <v>1649500.39</v>
      </c>
      <c r="J362" s="141">
        <f t="shared" si="13"/>
        <v>98.41007010112459</v>
      </c>
    </row>
    <row r="363" spans="1:10" ht="12.75">
      <c r="A363" s="133"/>
      <c r="B363" s="133"/>
      <c r="C363" s="143">
        <v>920</v>
      </c>
      <c r="D363" s="140" t="s">
        <v>126</v>
      </c>
      <c r="E363" s="141"/>
      <c r="F363" s="141">
        <v>103.03</v>
      </c>
      <c r="G363" s="141"/>
      <c r="H363" s="141"/>
      <c r="I363" s="141"/>
      <c r="J363" s="141"/>
    </row>
    <row r="364" spans="1:10" ht="33.75">
      <c r="A364" s="133"/>
      <c r="B364" s="133"/>
      <c r="C364" s="134">
        <v>2010</v>
      </c>
      <c r="D364" s="140" t="s">
        <v>131</v>
      </c>
      <c r="E364" s="141">
        <v>1676150</v>
      </c>
      <c r="F364" s="141">
        <v>1649500.39</v>
      </c>
      <c r="G364" s="141">
        <f>F364/E364*100</f>
        <v>98.41007010112459</v>
      </c>
      <c r="H364" s="141"/>
      <c r="I364" s="141"/>
      <c r="J364" s="141"/>
    </row>
    <row r="365" spans="1:10" ht="21.75" customHeight="1">
      <c r="A365" s="133"/>
      <c r="B365" s="133"/>
      <c r="C365" s="143">
        <v>2360</v>
      </c>
      <c r="D365" s="140" t="s">
        <v>329</v>
      </c>
      <c r="E365" s="141"/>
      <c r="F365" s="141">
        <v>170.63</v>
      </c>
      <c r="G365" s="141"/>
      <c r="H365" s="141"/>
      <c r="I365" s="141"/>
      <c r="J365" s="141"/>
    </row>
    <row r="366" spans="1:10" ht="12" customHeight="1">
      <c r="A366" s="133"/>
      <c r="B366" s="133"/>
      <c r="C366" s="134">
        <v>3110</v>
      </c>
      <c r="D366" s="140" t="s">
        <v>243</v>
      </c>
      <c r="E366" s="141"/>
      <c r="F366" s="141"/>
      <c r="G366" s="141"/>
      <c r="H366" s="141">
        <v>1600651.28</v>
      </c>
      <c r="I366" s="141">
        <v>1581865.15</v>
      </c>
      <c r="J366" s="141">
        <f t="shared" si="13"/>
        <v>98.82634461142591</v>
      </c>
    </row>
    <row r="367" spans="1:10" ht="11.25" customHeight="1">
      <c r="A367" s="133"/>
      <c r="B367" s="133"/>
      <c r="C367" s="134">
        <v>4010</v>
      </c>
      <c r="D367" s="140" t="s">
        <v>218</v>
      </c>
      <c r="E367" s="141"/>
      <c r="F367" s="141"/>
      <c r="G367" s="141"/>
      <c r="H367" s="141">
        <v>21095.52</v>
      </c>
      <c r="I367" s="141">
        <v>21066.14</v>
      </c>
      <c r="J367" s="141">
        <f t="shared" si="13"/>
        <v>99.8607287234446</v>
      </c>
    </row>
    <row r="368" spans="1:10" ht="12.75">
      <c r="A368" s="133"/>
      <c r="B368" s="133"/>
      <c r="C368" s="134">
        <v>4040</v>
      </c>
      <c r="D368" s="140" t="s">
        <v>219</v>
      </c>
      <c r="E368" s="141"/>
      <c r="F368" s="141"/>
      <c r="G368" s="141"/>
      <c r="H368" s="141">
        <v>2323.48</v>
      </c>
      <c r="I368" s="141">
        <v>2323.48</v>
      </c>
      <c r="J368" s="141">
        <f t="shared" si="13"/>
        <v>100</v>
      </c>
    </row>
    <row r="369" spans="1:10" ht="12.75">
      <c r="A369" s="133"/>
      <c r="B369" s="133"/>
      <c r="C369" s="134">
        <v>4110</v>
      </c>
      <c r="D369" s="140" t="s">
        <v>220</v>
      </c>
      <c r="E369" s="141"/>
      <c r="F369" s="141"/>
      <c r="G369" s="141"/>
      <c r="H369" s="141">
        <v>15259</v>
      </c>
      <c r="I369" s="141">
        <v>10398.24</v>
      </c>
      <c r="J369" s="141">
        <f t="shared" si="13"/>
        <v>68.14496362802281</v>
      </c>
    </row>
    <row r="370" spans="1:10" ht="12.75">
      <c r="A370" s="133"/>
      <c r="B370" s="133"/>
      <c r="C370" s="134">
        <v>4120</v>
      </c>
      <c r="D370" s="140" t="s">
        <v>221</v>
      </c>
      <c r="E370" s="141"/>
      <c r="F370" s="141"/>
      <c r="G370" s="141"/>
      <c r="H370" s="141">
        <v>574</v>
      </c>
      <c r="I370" s="141">
        <v>549.38</v>
      </c>
      <c r="J370" s="141">
        <f t="shared" si="13"/>
        <v>95.71080139372822</v>
      </c>
    </row>
    <row r="371" spans="1:10" ht="12.75">
      <c r="A371" s="133"/>
      <c r="B371" s="133"/>
      <c r="C371" s="134">
        <v>4170</v>
      </c>
      <c r="D371" s="140" t="s">
        <v>288</v>
      </c>
      <c r="E371" s="141"/>
      <c r="F371" s="141"/>
      <c r="G371" s="141"/>
      <c r="H371" s="141">
        <v>1680</v>
      </c>
      <c r="I371" s="141">
        <v>1680</v>
      </c>
      <c r="J371" s="141">
        <f t="shared" si="13"/>
        <v>100</v>
      </c>
    </row>
    <row r="372" spans="1:10" ht="12.75">
      <c r="A372" s="133"/>
      <c r="B372" s="133"/>
      <c r="C372" s="134">
        <v>4210</v>
      </c>
      <c r="D372" s="140" t="s">
        <v>214</v>
      </c>
      <c r="E372" s="141"/>
      <c r="F372" s="141"/>
      <c r="G372" s="141"/>
      <c r="H372" s="141">
        <v>12226.72</v>
      </c>
      <c r="I372" s="141">
        <v>9643.55</v>
      </c>
      <c r="J372" s="141">
        <f t="shared" si="13"/>
        <v>78.87274755617206</v>
      </c>
    </row>
    <row r="373" spans="1:10" ht="12.75">
      <c r="A373" s="133"/>
      <c r="B373" s="133"/>
      <c r="C373" s="148">
        <v>4280</v>
      </c>
      <c r="D373" s="140" t="s">
        <v>355</v>
      </c>
      <c r="E373" s="141"/>
      <c r="F373" s="141"/>
      <c r="G373" s="141"/>
      <c r="H373" s="141">
        <v>770</v>
      </c>
      <c r="I373" s="141">
        <v>770</v>
      </c>
      <c r="J373" s="141">
        <f t="shared" si="13"/>
        <v>100</v>
      </c>
    </row>
    <row r="374" spans="1:10" ht="12.75">
      <c r="A374" s="133"/>
      <c r="B374" s="133"/>
      <c r="C374" s="134">
        <v>4300</v>
      </c>
      <c r="D374" s="140" t="s">
        <v>223</v>
      </c>
      <c r="E374" s="141"/>
      <c r="F374" s="141"/>
      <c r="G374" s="141"/>
      <c r="H374" s="141">
        <v>9102</v>
      </c>
      <c r="I374" s="141">
        <v>8989.52</v>
      </c>
      <c r="J374" s="141">
        <f t="shared" si="13"/>
        <v>98.76422764227642</v>
      </c>
    </row>
    <row r="375" spans="1:10" ht="12.75" customHeight="1">
      <c r="A375" s="133"/>
      <c r="B375" s="133"/>
      <c r="C375" s="134">
        <v>4360</v>
      </c>
      <c r="D375" s="140" t="s">
        <v>352</v>
      </c>
      <c r="E375" s="141"/>
      <c r="F375" s="141"/>
      <c r="G375" s="141"/>
      <c r="H375" s="141">
        <v>700</v>
      </c>
      <c r="I375" s="141">
        <v>650.73</v>
      </c>
      <c r="J375" s="141">
        <f t="shared" si="13"/>
        <v>92.96142857142857</v>
      </c>
    </row>
    <row r="376" spans="1:10" ht="12.75">
      <c r="A376" s="133"/>
      <c r="B376" s="133"/>
      <c r="C376" s="134">
        <v>4410</v>
      </c>
      <c r="D376" s="140" t="s">
        <v>239</v>
      </c>
      <c r="E376" s="141"/>
      <c r="F376" s="141"/>
      <c r="G376" s="141"/>
      <c r="H376" s="141">
        <v>515</v>
      </c>
      <c r="I376" s="141">
        <v>513.54</v>
      </c>
      <c r="J376" s="141">
        <f t="shared" si="13"/>
        <v>99.71650485436892</v>
      </c>
    </row>
    <row r="377" spans="1:10" ht="13.5" customHeight="1">
      <c r="A377" s="133"/>
      <c r="B377" s="133"/>
      <c r="C377" s="134">
        <v>4700</v>
      </c>
      <c r="D377" s="140" t="s">
        <v>351</v>
      </c>
      <c r="E377" s="141"/>
      <c r="F377" s="141"/>
      <c r="G377" s="141"/>
      <c r="H377" s="141">
        <v>1554</v>
      </c>
      <c r="I377" s="141">
        <v>1554</v>
      </c>
      <c r="J377" s="141">
        <f t="shared" si="13"/>
        <v>100</v>
      </c>
    </row>
    <row r="378" spans="1:10" ht="12.75">
      <c r="A378" s="133"/>
      <c r="B378" s="133"/>
      <c r="C378" s="134">
        <v>4750</v>
      </c>
      <c r="D378" s="140" t="s">
        <v>354</v>
      </c>
      <c r="E378" s="141"/>
      <c r="F378" s="141"/>
      <c r="G378" s="141"/>
      <c r="H378" s="141">
        <v>1999</v>
      </c>
      <c r="I378" s="141">
        <v>1925.1</v>
      </c>
      <c r="J378" s="141">
        <f t="shared" si="13"/>
        <v>96.3031515757879</v>
      </c>
    </row>
    <row r="379" spans="1:10" ht="12.75">
      <c r="A379" s="133"/>
      <c r="B379" s="133"/>
      <c r="C379" s="134">
        <v>6060</v>
      </c>
      <c r="D379" s="140" t="s">
        <v>386</v>
      </c>
      <c r="E379" s="141"/>
      <c r="F379" s="141"/>
      <c r="G379" s="141"/>
      <c r="H379" s="141">
        <v>7700</v>
      </c>
      <c r="I379" s="141">
        <v>7571.56</v>
      </c>
      <c r="J379" s="141">
        <f t="shared" si="13"/>
        <v>98.33194805194806</v>
      </c>
    </row>
    <row r="380" spans="1:10" ht="33.75">
      <c r="A380" s="133"/>
      <c r="B380" s="133">
        <v>85213</v>
      </c>
      <c r="C380" s="134"/>
      <c r="D380" s="142" t="s">
        <v>298</v>
      </c>
      <c r="E380" s="141">
        <f>SUM(E381)</f>
        <v>10111</v>
      </c>
      <c r="F380" s="141">
        <f>SUM(F381)</f>
        <v>9947.13</v>
      </c>
      <c r="G380" s="141">
        <f>F380/E380*100</f>
        <v>98.37928988230638</v>
      </c>
      <c r="H380" s="141">
        <f>SUM(H382)</f>
        <v>10111</v>
      </c>
      <c r="I380" s="141">
        <f>SUM(I382)</f>
        <v>9947.13</v>
      </c>
      <c r="J380" s="141">
        <f t="shared" si="13"/>
        <v>98.37928988230638</v>
      </c>
    </row>
    <row r="381" spans="1:10" ht="33.75">
      <c r="A381" s="133"/>
      <c r="B381" s="133"/>
      <c r="C381" s="134">
        <v>2010</v>
      </c>
      <c r="D381" s="140" t="s">
        <v>131</v>
      </c>
      <c r="E381" s="141">
        <v>10111</v>
      </c>
      <c r="F381" s="141">
        <v>9947.13</v>
      </c>
      <c r="G381" s="141">
        <f>F381/E381*100</f>
        <v>98.37928988230638</v>
      </c>
      <c r="H381" s="141"/>
      <c r="I381" s="141"/>
      <c r="J381" s="141"/>
    </row>
    <row r="382" spans="1:10" ht="12.75">
      <c r="A382" s="133"/>
      <c r="B382" s="133"/>
      <c r="C382" s="134">
        <v>4130</v>
      </c>
      <c r="D382" s="140" t="s">
        <v>254</v>
      </c>
      <c r="E382" s="141"/>
      <c r="F382" s="141"/>
      <c r="G382" s="141"/>
      <c r="H382" s="141">
        <v>10111</v>
      </c>
      <c r="I382" s="141">
        <v>9947.13</v>
      </c>
      <c r="J382" s="141">
        <f t="shared" si="13"/>
        <v>98.37928988230638</v>
      </c>
    </row>
    <row r="383" spans="1:10" ht="22.5">
      <c r="A383" s="133"/>
      <c r="B383" s="133">
        <v>85214</v>
      </c>
      <c r="C383" s="134"/>
      <c r="D383" s="142" t="s">
        <v>299</v>
      </c>
      <c r="E383" s="141">
        <f>SUM(E384:E385)</f>
        <v>125872</v>
      </c>
      <c r="F383" s="141">
        <f>SUM(F384:F385)</f>
        <v>124813.79</v>
      </c>
      <c r="G383" s="141">
        <f>F383/E383*100</f>
        <v>99.15929674590059</v>
      </c>
      <c r="H383" s="141">
        <f>SUM(H386:H387)</f>
        <v>159692</v>
      </c>
      <c r="I383" s="141">
        <f>SUM(I386:I387)</f>
        <v>154029.78</v>
      </c>
      <c r="J383" s="141">
        <f t="shared" si="13"/>
        <v>96.45428700247977</v>
      </c>
    </row>
    <row r="384" spans="1:10" ht="33.75">
      <c r="A384" s="133"/>
      <c r="B384" s="133"/>
      <c r="C384" s="134">
        <v>2010</v>
      </c>
      <c r="D384" s="140" t="s">
        <v>131</v>
      </c>
      <c r="E384" s="141">
        <v>98045</v>
      </c>
      <c r="F384" s="141">
        <v>96986.79</v>
      </c>
      <c r="G384" s="141">
        <f>F384/E384*100</f>
        <v>98.92068947932071</v>
      </c>
      <c r="H384" s="141"/>
      <c r="I384" s="141"/>
      <c r="J384" s="141"/>
    </row>
    <row r="385" spans="1:10" ht="22.5">
      <c r="A385" s="133"/>
      <c r="B385" s="133"/>
      <c r="C385" s="134">
        <v>2030</v>
      </c>
      <c r="D385" s="138" t="s">
        <v>267</v>
      </c>
      <c r="E385" s="141">
        <v>27827</v>
      </c>
      <c r="F385" s="141">
        <v>27827</v>
      </c>
      <c r="G385" s="141">
        <f>F385/E385*100</f>
        <v>100</v>
      </c>
      <c r="H385" s="141"/>
      <c r="I385" s="141"/>
      <c r="J385" s="141"/>
    </row>
    <row r="386" spans="1:10" ht="12.75">
      <c r="A386" s="133"/>
      <c r="B386" s="133"/>
      <c r="C386" s="134">
        <v>3110</v>
      </c>
      <c r="D386" s="140" t="s">
        <v>243</v>
      </c>
      <c r="E386" s="141"/>
      <c r="F386" s="141"/>
      <c r="G386" s="141"/>
      <c r="H386" s="141">
        <v>157392</v>
      </c>
      <c r="I386" s="141">
        <v>151729.78</v>
      </c>
      <c r="J386" s="141">
        <f t="shared" si="13"/>
        <v>96.40247280675003</v>
      </c>
    </row>
    <row r="387" spans="1:10" ht="45">
      <c r="A387" s="133"/>
      <c r="B387" s="133"/>
      <c r="C387" s="134">
        <v>3119</v>
      </c>
      <c r="D387" s="140" t="s">
        <v>441</v>
      </c>
      <c r="E387" s="141"/>
      <c r="F387" s="141"/>
      <c r="G387" s="141"/>
      <c r="H387" s="141">
        <v>2300</v>
      </c>
      <c r="I387" s="141">
        <v>2300</v>
      </c>
      <c r="J387" s="141">
        <f t="shared" si="13"/>
        <v>100</v>
      </c>
    </row>
    <row r="388" spans="1:10" ht="12.75">
      <c r="A388" s="133"/>
      <c r="B388" s="133">
        <v>85215</v>
      </c>
      <c r="C388" s="134"/>
      <c r="D388" s="142" t="s">
        <v>66</v>
      </c>
      <c r="E388" s="141"/>
      <c r="F388" s="141"/>
      <c r="G388" s="141"/>
      <c r="H388" s="141">
        <f>SUM(H389)</f>
        <v>28000</v>
      </c>
      <c r="I388" s="141">
        <f>SUM(I389)</f>
        <v>17305.93</v>
      </c>
      <c r="J388" s="141">
        <f t="shared" si="13"/>
        <v>61.806892857142856</v>
      </c>
    </row>
    <row r="389" spans="1:10" ht="12.75">
      <c r="A389" s="133"/>
      <c r="B389" s="133"/>
      <c r="C389" s="134">
        <v>3110</v>
      </c>
      <c r="D389" s="140" t="s">
        <v>243</v>
      </c>
      <c r="E389" s="141"/>
      <c r="F389" s="141"/>
      <c r="G389" s="141"/>
      <c r="H389" s="141">
        <v>28000</v>
      </c>
      <c r="I389" s="141">
        <v>17305.93</v>
      </c>
      <c r="J389" s="141">
        <f t="shared" si="13"/>
        <v>61.806892857142856</v>
      </c>
    </row>
    <row r="390" spans="1:10" ht="12.75">
      <c r="A390" s="133"/>
      <c r="B390" s="133">
        <v>85219</v>
      </c>
      <c r="C390" s="134"/>
      <c r="D390" s="142" t="s">
        <v>68</v>
      </c>
      <c r="E390" s="141">
        <f>SUM(E391:E391)</f>
        <v>101096</v>
      </c>
      <c r="F390" s="141">
        <f>SUM(F391:F391)</f>
        <v>101096</v>
      </c>
      <c r="G390" s="141">
        <f>F390/E390*100</f>
        <v>100</v>
      </c>
      <c r="H390" s="141">
        <f>SUM(H392:H399)</f>
        <v>149680</v>
      </c>
      <c r="I390" s="141">
        <f>SUM(I392:I399)</f>
        <v>141803.48</v>
      </c>
      <c r="J390" s="141">
        <f t="shared" si="13"/>
        <v>94.73776055585249</v>
      </c>
    </row>
    <row r="391" spans="1:10" ht="22.5">
      <c r="A391" s="133"/>
      <c r="B391" s="133"/>
      <c r="C391" s="134">
        <v>2030</v>
      </c>
      <c r="D391" s="138" t="s">
        <v>267</v>
      </c>
      <c r="E391" s="141">
        <v>101096</v>
      </c>
      <c r="F391" s="141">
        <v>101096</v>
      </c>
      <c r="G391" s="141">
        <f>F391/E391*100</f>
        <v>100</v>
      </c>
      <c r="H391" s="141"/>
      <c r="I391" s="141"/>
      <c r="J391" s="141"/>
    </row>
    <row r="392" spans="1:10" ht="12.75">
      <c r="A392" s="133"/>
      <c r="B392" s="133"/>
      <c r="C392" s="134">
        <v>4010</v>
      </c>
      <c r="D392" s="140" t="s">
        <v>218</v>
      </c>
      <c r="E392" s="141"/>
      <c r="F392" s="141"/>
      <c r="G392" s="141"/>
      <c r="H392" s="141">
        <v>116861.56</v>
      </c>
      <c r="I392" s="141">
        <v>111211.69</v>
      </c>
      <c r="J392" s="141">
        <f t="shared" si="13"/>
        <v>95.16533066989693</v>
      </c>
    </row>
    <row r="393" spans="1:10" ht="12.75">
      <c r="A393" s="133"/>
      <c r="B393" s="133"/>
      <c r="C393" s="134">
        <v>4040</v>
      </c>
      <c r="D393" s="140" t="s">
        <v>219</v>
      </c>
      <c r="E393" s="141"/>
      <c r="F393" s="141"/>
      <c r="G393" s="141"/>
      <c r="H393" s="141">
        <v>7246.44</v>
      </c>
      <c r="I393" s="141">
        <v>7246.44</v>
      </c>
      <c r="J393" s="141">
        <f t="shared" si="13"/>
        <v>100</v>
      </c>
    </row>
    <row r="394" spans="1:10" ht="12.75">
      <c r="A394" s="133"/>
      <c r="B394" s="133"/>
      <c r="C394" s="134">
        <v>4110</v>
      </c>
      <c r="D394" s="140" t="s">
        <v>220</v>
      </c>
      <c r="E394" s="141"/>
      <c r="F394" s="141"/>
      <c r="G394" s="141"/>
      <c r="H394" s="141">
        <v>19074</v>
      </c>
      <c r="I394" s="141">
        <v>17090.45</v>
      </c>
      <c r="J394" s="141">
        <f t="shared" si="13"/>
        <v>89.6007654398658</v>
      </c>
    </row>
    <row r="395" spans="1:10" ht="12.75">
      <c r="A395" s="133"/>
      <c r="B395" s="133"/>
      <c r="C395" s="134">
        <v>4120</v>
      </c>
      <c r="D395" s="140" t="s">
        <v>221</v>
      </c>
      <c r="E395" s="141"/>
      <c r="F395" s="141"/>
      <c r="G395" s="141"/>
      <c r="H395" s="141">
        <v>2902</v>
      </c>
      <c r="I395" s="141">
        <v>2663.07</v>
      </c>
      <c r="J395" s="141">
        <f t="shared" si="13"/>
        <v>91.76671261199174</v>
      </c>
    </row>
    <row r="396" spans="1:10" ht="12.75">
      <c r="A396" s="133"/>
      <c r="B396" s="133"/>
      <c r="C396" s="148">
        <v>4280</v>
      </c>
      <c r="D396" s="140" t="s">
        <v>355</v>
      </c>
      <c r="E396" s="141"/>
      <c r="F396" s="141"/>
      <c r="G396" s="141"/>
      <c r="H396" s="141">
        <v>58</v>
      </c>
      <c r="I396" s="141">
        <v>58</v>
      </c>
      <c r="J396" s="141">
        <f t="shared" si="13"/>
        <v>100</v>
      </c>
    </row>
    <row r="397" spans="1:10" ht="12.75">
      <c r="A397" s="133"/>
      <c r="B397" s="133"/>
      <c r="C397" s="134">
        <v>4410</v>
      </c>
      <c r="D397" s="140" t="s">
        <v>239</v>
      </c>
      <c r="E397" s="141"/>
      <c r="F397" s="141"/>
      <c r="G397" s="141"/>
      <c r="H397" s="141">
        <v>64</v>
      </c>
      <c r="I397" s="141">
        <v>64</v>
      </c>
      <c r="J397" s="141">
        <f t="shared" si="13"/>
        <v>100</v>
      </c>
    </row>
    <row r="398" spans="1:10" ht="12.75">
      <c r="A398" s="133"/>
      <c r="B398" s="133"/>
      <c r="C398" s="134">
        <v>4440</v>
      </c>
      <c r="D398" s="140" t="s">
        <v>240</v>
      </c>
      <c r="E398" s="141"/>
      <c r="F398" s="141"/>
      <c r="G398" s="141"/>
      <c r="H398" s="141">
        <v>2719.83</v>
      </c>
      <c r="I398" s="141">
        <v>2719.83</v>
      </c>
      <c r="J398" s="141">
        <f t="shared" si="13"/>
        <v>100</v>
      </c>
    </row>
    <row r="399" spans="1:10" ht="12" customHeight="1">
      <c r="A399" s="133"/>
      <c r="B399" s="133"/>
      <c r="C399" s="134">
        <v>4700</v>
      </c>
      <c r="D399" s="140" t="s">
        <v>351</v>
      </c>
      <c r="E399" s="141"/>
      <c r="F399" s="141"/>
      <c r="G399" s="141"/>
      <c r="H399" s="141">
        <v>754.17</v>
      </c>
      <c r="I399" s="141">
        <v>750</v>
      </c>
      <c r="J399" s="141">
        <f t="shared" si="13"/>
        <v>99.44707426707507</v>
      </c>
    </row>
    <row r="400" spans="1:10" ht="12.75">
      <c r="A400" s="133"/>
      <c r="B400" s="133">
        <v>85295</v>
      </c>
      <c r="C400" s="134"/>
      <c r="D400" s="142" t="s">
        <v>92</v>
      </c>
      <c r="E400" s="141">
        <f>SUM(E401)</f>
        <v>112718</v>
      </c>
      <c r="F400" s="141">
        <f>SUM(F401)</f>
        <v>112718</v>
      </c>
      <c r="G400" s="141">
        <f>F400/E400*100</f>
        <v>100</v>
      </c>
      <c r="H400" s="141">
        <f>SUM(H402:H402)</f>
        <v>171392</v>
      </c>
      <c r="I400" s="141">
        <f>SUM(I402:I402)</f>
        <v>171145.91</v>
      </c>
      <c r="J400" s="141">
        <f t="shared" si="13"/>
        <v>99.85641686893204</v>
      </c>
    </row>
    <row r="401" spans="1:10" ht="22.5">
      <c r="A401" s="133"/>
      <c r="B401" s="133"/>
      <c r="C401" s="134">
        <v>2030</v>
      </c>
      <c r="D401" s="142" t="s">
        <v>267</v>
      </c>
      <c r="E401" s="141">
        <v>112718</v>
      </c>
      <c r="F401" s="141">
        <v>112718</v>
      </c>
      <c r="G401" s="141">
        <f>F401/E401*100</f>
        <v>100</v>
      </c>
      <c r="H401" s="141"/>
      <c r="I401" s="141"/>
      <c r="J401" s="141"/>
    </row>
    <row r="402" spans="1:10" ht="12.75">
      <c r="A402" s="133"/>
      <c r="B402" s="133"/>
      <c r="C402" s="134">
        <v>3110</v>
      </c>
      <c r="D402" s="140" t="s">
        <v>243</v>
      </c>
      <c r="E402" s="141"/>
      <c r="F402" s="141"/>
      <c r="G402" s="141"/>
      <c r="H402" s="141">
        <v>171392</v>
      </c>
      <c r="I402" s="141">
        <v>171145.91</v>
      </c>
      <c r="J402" s="141">
        <f aca="true" t="shared" si="14" ref="J402:J465">I402/H402*100</f>
        <v>99.85641686893204</v>
      </c>
    </row>
    <row r="403" spans="1:10" ht="12.75">
      <c r="A403" s="133">
        <v>853</v>
      </c>
      <c r="B403" s="133"/>
      <c r="C403" s="134"/>
      <c r="D403" s="156" t="s">
        <v>434</v>
      </c>
      <c r="E403" s="141">
        <f>SUM(E404)</f>
        <v>85384.81</v>
      </c>
      <c r="F403" s="141">
        <f>SUM(F404)</f>
        <v>62365.8</v>
      </c>
      <c r="G403" s="141">
        <f aca="true" t="shared" si="15" ref="G403:G409">F403/E403*100</f>
        <v>73.04086054650705</v>
      </c>
      <c r="H403" s="141">
        <f>SUM(H404)</f>
        <v>86086.81000000001</v>
      </c>
      <c r="I403" s="141">
        <f>SUM(I404)</f>
        <v>76598.27</v>
      </c>
      <c r="J403" s="141">
        <f t="shared" si="14"/>
        <v>88.9779398260895</v>
      </c>
    </row>
    <row r="404" spans="1:10" ht="12.75">
      <c r="A404" s="133"/>
      <c r="B404" s="133">
        <v>85395</v>
      </c>
      <c r="C404" s="134"/>
      <c r="D404" s="142" t="s">
        <v>92</v>
      </c>
      <c r="E404" s="141">
        <f>SUM(E405:E409)</f>
        <v>85384.81</v>
      </c>
      <c r="F404" s="141">
        <f>SUM(F405:F409)</f>
        <v>62365.8</v>
      </c>
      <c r="G404" s="141">
        <f t="shared" si="15"/>
        <v>73.04086054650705</v>
      </c>
      <c r="H404" s="141">
        <f>SUM(H405:H427)</f>
        <v>86086.81000000001</v>
      </c>
      <c r="I404" s="141">
        <f>SUM(I405:I427)</f>
        <v>76598.27</v>
      </c>
      <c r="J404" s="141">
        <f t="shared" si="14"/>
        <v>88.9779398260895</v>
      </c>
    </row>
    <row r="405" spans="1:10" ht="12.75">
      <c r="A405" s="133"/>
      <c r="B405" s="133"/>
      <c r="C405" s="143">
        <v>920</v>
      </c>
      <c r="D405" s="140" t="s">
        <v>126</v>
      </c>
      <c r="E405" s="141"/>
      <c r="F405" s="141">
        <v>6.23</v>
      </c>
      <c r="G405" s="141"/>
      <c r="H405" s="141"/>
      <c r="I405" s="141"/>
      <c r="J405" s="141"/>
    </row>
    <row r="406" spans="1:10" ht="56.25">
      <c r="A406" s="133"/>
      <c r="B406" s="133"/>
      <c r="C406" s="134">
        <v>2008</v>
      </c>
      <c r="D406" s="126" t="s">
        <v>435</v>
      </c>
      <c r="E406" s="141">
        <v>59677.77</v>
      </c>
      <c r="F406" s="141">
        <v>40119.41</v>
      </c>
      <c r="G406" s="141">
        <f t="shared" si="15"/>
        <v>67.22672445702982</v>
      </c>
      <c r="H406" s="141"/>
      <c r="I406" s="141"/>
      <c r="J406" s="141"/>
    </row>
    <row r="407" spans="1:10" ht="56.25">
      <c r="A407" s="133"/>
      <c r="B407" s="133"/>
      <c r="C407" s="134">
        <v>2009</v>
      </c>
      <c r="D407" s="126" t="s">
        <v>436</v>
      </c>
      <c r="E407" s="141">
        <v>7977.04</v>
      </c>
      <c r="F407" s="141">
        <v>4510.16</v>
      </c>
      <c r="G407" s="141">
        <f t="shared" si="15"/>
        <v>56.539267698294104</v>
      </c>
      <c r="H407" s="141"/>
      <c r="I407" s="141"/>
      <c r="J407" s="141"/>
    </row>
    <row r="408" spans="1:10" ht="45">
      <c r="A408" s="133"/>
      <c r="B408" s="133"/>
      <c r="C408" s="134">
        <v>6208</v>
      </c>
      <c r="D408" s="126" t="s">
        <v>437</v>
      </c>
      <c r="E408" s="141">
        <v>15300</v>
      </c>
      <c r="F408" s="141">
        <v>15300</v>
      </c>
      <c r="G408" s="141">
        <f t="shared" si="15"/>
        <v>100</v>
      </c>
      <c r="H408" s="141"/>
      <c r="I408" s="141"/>
      <c r="J408" s="141"/>
    </row>
    <row r="409" spans="1:10" ht="45">
      <c r="A409" s="133"/>
      <c r="B409" s="133"/>
      <c r="C409" s="134">
        <v>6209</v>
      </c>
      <c r="D409" s="126" t="s">
        <v>438</v>
      </c>
      <c r="E409" s="141">
        <v>2430</v>
      </c>
      <c r="F409" s="141">
        <v>2430</v>
      </c>
      <c r="G409" s="141">
        <f t="shared" si="15"/>
        <v>100</v>
      </c>
      <c r="H409" s="141"/>
      <c r="I409" s="141"/>
      <c r="J409" s="141"/>
    </row>
    <row r="410" spans="1:10" ht="45">
      <c r="A410" s="133"/>
      <c r="B410" s="133"/>
      <c r="C410" s="153">
        <v>3028</v>
      </c>
      <c r="D410" s="140" t="s">
        <v>374</v>
      </c>
      <c r="E410" s="141"/>
      <c r="F410" s="141"/>
      <c r="G410" s="141"/>
      <c r="H410" s="141">
        <v>745.87</v>
      </c>
      <c r="I410" s="141">
        <v>745.87</v>
      </c>
      <c r="J410" s="141">
        <f t="shared" si="14"/>
        <v>100</v>
      </c>
    </row>
    <row r="411" spans="1:10" ht="56.25">
      <c r="A411" s="133"/>
      <c r="B411" s="133"/>
      <c r="C411" s="153">
        <v>3029</v>
      </c>
      <c r="D411" s="140" t="s">
        <v>442</v>
      </c>
      <c r="E411" s="141"/>
      <c r="F411" s="141"/>
      <c r="G411" s="141"/>
      <c r="H411" s="141">
        <v>116.61</v>
      </c>
      <c r="I411" s="141">
        <v>116.61</v>
      </c>
      <c r="J411" s="141">
        <f t="shared" si="14"/>
        <v>100</v>
      </c>
    </row>
    <row r="412" spans="1:10" ht="33.75">
      <c r="A412" s="133"/>
      <c r="B412" s="133"/>
      <c r="C412" s="153">
        <v>4018</v>
      </c>
      <c r="D412" s="140" t="s">
        <v>375</v>
      </c>
      <c r="E412" s="141"/>
      <c r="F412" s="141"/>
      <c r="G412" s="141"/>
      <c r="H412" s="141">
        <v>10819.1</v>
      </c>
      <c r="I412" s="141">
        <v>10819.1</v>
      </c>
      <c r="J412" s="141">
        <f t="shared" si="14"/>
        <v>100</v>
      </c>
    </row>
    <row r="413" spans="1:10" ht="45" customHeight="1">
      <c r="A413" s="133"/>
      <c r="B413" s="133"/>
      <c r="C413" s="153">
        <v>4019</v>
      </c>
      <c r="D413" s="140" t="s">
        <v>443</v>
      </c>
      <c r="E413" s="141"/>
      <c r="F413" s="141"/>
      <c r="G413" s="141"/>
      <c r="H413" s="141">
        <v>1811.08</v>
      </c>
      <c r="I413" s="141">
        <v>1811.08</v>
      </c>
      <c r="J413" s="141">
        <f t="shared" si="14"/>
        <v>100</v>
      </c>
    </row>
    <row r="414" spans="1:10" ht="33.75">
      <c r="A414" s="133"/>
      <c r="B414" s="133"/>
      <c r="C414" s="153">
        <v>4118</v>
      </c>
      <c r="D414" s="140" t="s">
        <v>376</v>
      </c>
      <c r="E414" s="141"/>
      <c r="F414" s="141"/>
      <c r="G414" s="141"/>
      <c r="H414" s="141">
        <v>2355.56</v>
      </c>
      <c r="I414" s="141">
        <v>2174.83</v>
      </c>
      <c r="J414" s="141">
        <f t="shared" si="14"/>
        <v>92.32751447638779</v>
      </c>
    </row>
    <row r="415" spans="1:10" ht="45">
      <c r="A415" s="133"/>
      <c r="B415" s="133"/>
      <c r="C415" s="153">
        <v>4119</v>
      </c>
      <c r="D415" s="140" t="s">
        <v>444</v>
      </c>
      <c r="E415" s="141"/>
      <c r="F415" s="141"/>
      <c r="G415" s="141"/>
      <c r="H415" s="141">
        <v>452.37</v>
      </c>
      <c r="I415" s="141">
        <v>327.6</v>
      </c>
      <c r="J415" s="141">
        <f t="shared" si="14"/>
        <v>72.41859539757279</v>
      </c>
    </row>
    <row r="416" spans="1:10" ht="33.75">
      <c r="A416" s="133"/>
      <c r="B416" s="133"/>
      <c r="C416" s="153">
        <v>4128</v>
      </c>
      <c r="D416" s="140" t="s">
        <v>377</v>
      </c>
      <c r="E416" s="141"/>
      <c r="F416" s="141"/>
      <c r="G416" s="141"/>
      <c r="H416" s="141">
        <v>393.95</v>
      </c>
      <c r="I416" s="141">
        <v>325.07</v>
      </c>
      <c r="J416" s="141">
        <f t="shared" si="14"/>
        <v>82.51554765833228</v>
      </c>
    </row>
    <row r="417" spans="1:10" ht="45">
      <c r="A417" s="133"/>
      <c r="B417" s="133"/>
      <c r="C417" s="153">
        <v>4129</v>
      </c>
      <c r="D417" s="140" t="s">
        <v>445</v>
      </c>
      <c r="E417" s="141"/>
      <c r="F417" s="141"/>
      <c r="G417" s="141"/>
      <c r="H417" s="141">
        <v>54.27</v>
      </c>
      <c r="I417" s="141">
        <v>42.27</v>
      </c>
      <c r="J417" s="141">
        <f t="shared" si="14"/>
        <v>77.88833609729132</v>
      </c>
    </row>
    <row r="418" spans="1:10" ht="33.75">
      <c r="A418" s="133"/>
      <c r="B418" s="133"/>
      <c r="C418" s="153">
        <v>4178</v>
      </c>
      <c r="D418" s="140" t="s">
        <v>378</v>
      </c>
      <c r="E418" s="141"/>
      <c r="F418" s="141"/>
      <c r="G418" s="141"/>
      <c r="H418" s="141">
        <v>26739.62</v>
      </c>
      <c r="I418" s="141">
        <v>21226.77</v>
      </c>
      <c r="J418" s="141">
        <f t="shared" si="14"/>
        <v>79.38321486991963</v>
      </c>
    </row>
    <row r="419" spans="1:10" ht="45">
      <c r="A419" s="133"/>
      <c r="B419" s="133"/>
      <c r="C419" s="153">
        <v>4179</v>
      </c>
      <c r="D419" s="140" t="s">
        <v>448</v>
      </c>
      <c r="E419" s="141"/>
      <c r="F419" s="141"/>
      <c r="G419" s="141"/>
      <c r="H419" s="141">
        <v>3602.98</v>
      </c>
      <c r="I419" s="141">
        <v>2527.17</v>
      </c>
      <c r="J419" s="141">
        <f t="shared" si="14"/>
        <v>70.14110541829264</v>
      </c>
    </row>
    <row r="420" spans="1:10" ht="33.75">
      <c r="A420" s="133"/>
      <c r="B420" s="133"/>
      <c r="C420" s="153">
        <v>4218</v>
      </c>
      <c r="D420" s="140" t="s">
        <v>379</v>
      </c>
      <c r="E420" s="141"/>
      <c r="F420" s="141"/>
      <c r="G420" s="141"/>
      <c r="H420" s="141">
        <v>11896.18</v>
      </c>
      <c r="I420" s="141">
        <v>11043.87</v>
      </c>
      <c r="J420" s="141">
        <f t="shared" si="14"/>
        <v>92.83543120564754</v>
      </c>
    </row>
    <row r="421" spans="1:10" ht="45">
      <c r="A421" s="133"/>
      <c r="B421" s="133"/>
      <c r="C421" s="153">
        <v>4219</v>
      </c>
      <c r="D421" s="140" t="s">
        <v>447</v>
      </c>
      <c r="E421" s="141"/>
      <c r="F421" s="141"/>
      <c r="G421" s="141"/>
      <c r="H421" s="141">
        <v>1703.62</v>
      </c>
      <c r="I421" s="141">
        <v>1467.8</v>
      </c>
      <c r="J421" s="141">
        <f t="shared" si="14"/>
        <v>86.15771122668201</v>
      </c>
    </row>
    <row r="422" spans="1:10" ht="45">
      <c r="A422" s="133"/>
      <c r="B422" s="133"/>
      <c r="C422" s="153">
        <v>4248</v>
      </c>
      <c r="D422" s="140" t="s">
        <v>380</v>
      </c>
      <c r="E422" s="141"/>
      <c r="F422" s="141"/>
      <c r="G422" s="141"/>
      <c r="H422" s="141">
        <v>2537.3</v>
      </c>
      <c r="I422" s="141">
        <v>1348.48</v>
      </c>
      <c r="J422" s="141">
        <f t="shared" si="14"/>
        <v>53.14625783312971</v>
      </c>
    </row>
    <row r="423" spans="1:10" ht="56.25">
      <c r="A423" s="133"/>
      <c r="B423" s="133"/>
      <c r="C423" s="153">
        <v>4249</v>
      </c>
      <c r="D423" s="140" t="s">
        <v>446</v>
      </c>
      <c r="E423" s="141"/>
      <c r="F423" s="141"/>
      <c r="G423" s="141"/>
      <c r="H423" s="141">
        <v>430.9</v>
      </c>
      <c r="I423" s="141">
        <v>194.35</v>
      </c>
      <c r="J423" s="141">
        <f t="shared" si="14"/>
        <v>45.103272220932936</v>
      </c>
    </row>
    <row r="424" spans="1:10" ht="33.75">
      <c r="A424" s="133"/>
      <c r="B424" s="133"/>
      <c r="C424" s="153">
        <v>4308</v>
      </c>
      <c r="D424" s="140" t="s">
        <v>381</v>
      </c>
      <c r="E424" s="141"/>
      <c r="F424" s="141"/>
      <c r="G424" s="141"/>
      <c r="H424" s="141">
        <v>4190.19</v>
      </c>
      <c r="I424" s="141">
        <v>4190.19</v>
      </c>
      <c r="J424" s="141">
        <f t="shared" si="14"/>
        <v>100</v>
      </c>
    </row>
    <row r="425" spans="1:10" ht="45">
      <c r="A425" s="133"/>
      <c r="B425" s="133"/>
      <c r="C425" s="153">
        <v>4309</v>
      </c>
      <c r="D425" s="140" t="s">
        <v>449</v>
      </c>
      <c r="E425" s="141"/>
      <c r="F425" s="141"/>
      <c r="G425" s="141"/>
      <c r="H425" s="141">
        <v>237.21</v>
      </c>
      <c r="I425" s="141">
        <v>237.21</v>
      </c>
      <c r="J425" s="141">
        <f t="shared" si="14"/>
        <v>100</v>
      </c>
    </row>
    <row r="426" spans="1:10" ht="45">
      <c r="A426" s="133"/>
      <c r="B426" s="133"/>
      <c r="C426" s="134">
        <v>6208</v>
      </c>
      <c r="D426" s="126" t="s">
        <v>437</v>
      </c>
      <c r="E426" s="141"/>
      <c r="F426" s="141"/>
      <c r="G426" s="141"/>
      <c r="H426" s="141">
        <v>15300</v>
      </c>
      <c r="I426" s="141">
        <v>15300</v>
      </c>
      <c r="J426" s="141">
        <f t="shared" si="14"/>
        <v>100</v>
      </c>
    </row>
    <row r="427" spans="1:10" ht="45">
      <c r="A427" s="133"/>
      <c r="B427" s="133"/>
      <c r="C427" s="134">
        <v>6209</v>
      </c>
      <c r="D427" s="126" t="s">
        <v>438</v>
      </c>
      <c r="E427" s="141"/>
      <c r="F427" s="141"/>
      <c r="G427" s="141"/>
      <c r="H427" s="141">
        <v>2700</v>
      </c>
      <c r="I427" s="141">
        <v>2700</v>
      </c>
      <c r="J427" s="141">
        <f t="shared" si="14"/>
        <v>100</v>
      </c>
    </row>
    <row r="428" spans="1:10" ht="12.75">
      <c r="A428" s="149">
        <v>854</v>
      </c>
      <c r="B428" s="133"/>
      <c r="C428" s="134"/>
      <c r="D428" s="135" t="s">
        <v>167</v>
      </c>
      <c r="E428" s="136">
        <f>SUM(E429+E436)</f>
        <v>76349</v>
      </c>
      <c r="F428" s="136">
        <f>SUM(F429+F436)</f>
        <v>76348.1</v>
      </c>
      <c r="G428" s="141">
        <f>F428/E428*100</f>
        <v>99.99882120263528</v>
      </c>
      <c r="H428" s="136">
        <f>SUM(H429+H436)</f>
        <v>153432</v>
      </c>
      <c r="I428" s="136">
        <f>SUM(I429+I436)</f>
        <v>143727.94</v>
      </c>
      <c r="J428" s="136">
        <f t="shared" si="14"/>
        <v>93.6753350018249</v>
      </c>
    </row>
    <row r="429" spans="1:10" ht="12.75">
      <c r="A429" s="133"/>
      <c r="B429" s="133">
        <v>85401</v>
      </c>
      <c r="C429" s="134"/>
      <c r="D429" s="142" t="s">
        <v>112</v>
      </c>
      <c r="E429" s="141"/>
      <c r="F429" s="141"/>
      <c r="G429" s="141"/>
      <c r="H429" s="141">
        <f>SUM(H430:H435)</f>
        <v>57083</v>
      </c>
      <c r="I429" s="141">
        <f>SUM(I430:I435)</f>
        <v>54779.840000000004</v>
      </c>
      <c r="J429" s="141">
        <f t="shared" si="14"/>
        <v>95.96524359266331</v>
      </c>
    </row>
    <row r="430" spans="1:10" ht="12.75">
      <c r="A430" s="133"/>
      <c r="B430" s="133"/>
      <c r="C430" s="134">
        <v>3020</v>
      </c>
      <c r="D430" s="138" t="s">
        <v>295</v>
      </c>
      <c r="E430" s="141"/>
      <c r="F430" s="141"/>
      <c r="G430" s="141"/>
      <c r="H430" s="141">
        <v>1210</v>
      </c>
      <c r="I430" s="141">
        <v>1091.4</v>
      </c>
      <c r="J430" s="141">
        <f t="shared" si="14"/>
        <v>90.19834710743802</v>
      </c>
    </row>
    <row r="431" spans="1:10" ht="12.75">
      <c r="A431" s="133"/>
      <c r="B431" s="133"/>
      <c r="C431" s="134">
        <v>4010</v>
      </c>
      <c r="D431" s="140" t="s">
        <v>218</v>
      </c>
      <c r="E431" s="141"/>
      <c r="F431" s="141"/>
      <c r="G431" s="141"/>
      <c r="H431" s="141">
        <v>45206</v>
      </c>
      <c r="I431" s="141">
        <v>43236.6</v>
      </c>
      <c r="J431" s="141">
        <f t="shared" si="14"/>
        <v>95.6434986506216</v>
      </c>
    </row>
    <row r="432" spans="1:10" ht="12.75">
      <c r="A432" s="133"/>
      <c r="B432" s="133"/>
      <c r="C432" s="134">
        <v>4040</v>
      </c>
      <c r="D432" s="140" t="s">
        <v>219</v>
      </c>
      <c r="E432" s="141"/>
      <c r="F432" s="141"/>
      <c r="G432" s="141"/>
      <c r="H432" s="141">
        <v>1481</v>
      </c>
      <c r="I432" s="141">
        <v>1481.04</v>
      </c>
      <c r="J432" s="141">
        <f t="shared" si="14"/>
        <v>100.00270087778529</v>
      </c>
    </row>
    <row r="433" spans="1:10" ht="12.75">
      <c r="A433" s="133"/>
      <c r="B433" s="133"/>
      <c r="C433" s="134">
        <v>4110</v>
      </c>
      <c r="D433" s="140" t="s">
        <v>220</v>
      </c>
      <c r="E433" s="141"/>
      <c r="F433" s="141"/>
      <c r="G433" s="141"/>
      <c r="H433" s="141">
        <v>7122</v>
      </c>
      <c r="I433" s="141">
        <v>6941.39</v>
      </c>
      <c r="J433" s="141">
        <f t="shared" si="14"/>
        <v>97.4640550407189</v>
      </c>
    </row>
    <row r="434" spans="1:10" ht="12.75">
      <c r="A434" s="133"/>
      <c r="B434" s="133"/>
      <c r="C434" s="134">
        <v>4120</v>
      </c>
      <c r="D434" s="140" t="s">
        <v>221</v>
      </c>
      <c r="E434" s="141"/>
      <c r="F434" s="141"/>
      <c r="G434" s="141"/>
      <c r="H434" s="141">
        <v>1152</v>
      </c>
      <c r="I434" s="141">
        <v>1117.41</v>
      </c>
      <c r="J434" s="141">
        <f t="shared" si="14"/>
        <v>96.99739583333334</v>
      </c>
    </row>
    <row r="435" spans="1:10" ht="12.75">
      <c r="A435" s="133"/>
      <c r="B435" s="133"/>
      <c r="C435" s="134">
        <v>4440</v>
      </c>
      <c r="D435" s="140" t="s">
        <v>240</v>
      </c>
      <c r="E435" s="141"/>
      <c r="F435" s="141"/>
      <c r="G435" s="141"/>
      <c r="H435" s="141">
        <v>912</v>
      </c>
      <c r="I435" s="141">
        <v>912</v>
      </c>
      <c r="J435" s="141">
        <f t="shared" si="14"/>
        <v>100</v>
      </c>
    </row>
    <row r="436" spans="1:10" ht="12.75">
      <c r="A436" s="133"/>
      <c r="B436" s="133">
        <v>85415</v>
      </c>
      <c r="C436" s="134"/>
      <c r="D436" s="142" t="s">
        <v>300</v>
      </c>
      <c r="E436" s="141">
        <f>SUM(E437:E438)</f>
        <v>76349</v>
      </c>
      <c r="F436" s="141">
        <f>SUM(F437:F438)</f>
        <v>76348.1</v>
      </c>
      <c r="G436" s="141">
        <f>F436/E436*100</f>
        <v>99.99882120263528</v>
      </c>
      <c r="H436" s="141">
        <f>SUM(H438:H439)</f>
        <v>96349</v>
      </c>
      <c r="I436" s="141">
        <f>SUM(I438:I439)</f>
        <v>88948.1</v>
      </c>
      <c r="J436" s="141">
        <f t="shared" si="14"/>
        <v>92.3186540597204</v>
      </c>
    </row>
    <row r="437" spans="1:10" ht="22.5">
      <c r="A437" s="133"/>
      <c r="B437" s="133"/>
      <c r="C437" s="134">
        <v>2030</v>
      </c>
      <c r="D437" s="138" t="s">
        <v>267</v>
      </c>
      <c r="E437" s="141">
        <v>76349</v>
      </c>
      <c r="F437" s="141">
        <v>76348.1</v>
      </c>
      <c r="G437" s="141">
        <f>F437/E437*100</f>
        <v>99.99882120263528</v>
      </c>
      <c r="H437" s="141"/>
      <c r="I437" s="141"/>
      <c r="J437" s="141"/>
    </row>
    <row r="438" spans="1:10" ht="12.75">
      <c r="A438" s="133"/>
      <c r="B438" s="133"/>
      <c r="C438" s="134">
        <v>3240</v>
      </c>
      <c r="D438" s="140" t="s">
        <v>301</v>
      </c>
      <c r="E438" s="141"/>
      <c r="F438" s="141"/>
      <c r="G438" s="141"/>
      <c r="H438" s="141">
        <v>84151</v>
      </c>
      <c r="I438" s="141">
        <v>76750.1</v>
      </c>
      <c r="J438" s="141">
        <f t="shared" si="14"/>
        <v>91.20521443595442</v>
      </c>
    </row>
    <row r="439" spans="1:10" ht="12.75">
      <c r="A439" s="133"/>
      <c r="B439" s="133"/>
      <c r="C439" s="134">
        <v>3260</v>
      </c>
      <c r="D439" s="140" t="s">
        <v>359</v>
      </c>
      <c r="E439" s="141"/>
      <c r="F439" s="141"/>
      <c r="G439" s="141"/>
      <c r="H439" s="141">
        <v>12198</v>
      </c>
      <c r="I439" s="141">
        <v>12198</v>
      </c>
      <c r="J439" s="141">
        <f t="shared" si="14"/>
        <v>100</v>
      </c>
    </row>
    <row r="440" spans="1:10" ht="12.75">
      <c r="A440" s="149">
        <v>900</v>
      </c>
      <c r="B440" s="133"/>
      <c r="C440" s="134"/>
      <c r="D440" s="135" t="s">
        <v>165</v>
      </c>
      <c r="E440" s="136">
        <f>SUM(E441+E453)</f>
        <v>150000</v>
      </c>
      <c r="F440" s="136">
        <f>SUM(F441+F453)</f>
        <v>81729.39</v>
      </c>
      <c r="G440" s="141">
        <f>F440/E440*100</f>
        <v>54.486259999999994</v>
      </c>
      <c r="H440" s="136">
        <f>SUM(H441+H444+H446+H449+H453)</f>
        <v>1067951</v>
      </c>
      <c r="I440" s="136">
        <f>SUM(I441+I444+I446+I449+I453)</f>
        <v>516491.82999999996</v>
      </c>
      <c r="J440" s="136">
        <f t="shared" si="14"/>
        <v>48.36287713574873</v>
      </c>
    </row>
    <row r="441" spans="1:10" ht="12.75">
      <c r="A441" s="149"/>
      <c r="B441" s="133">
        <v>90001</v>
      </c>
      <c r="C441" s="134"/>
      <c r="D441" s="150" t="s">
        <v>166</v>
      </c>
      <c r="E441" s="139">
        <f>SUM(E442)</f>
        <v>150000</v>
      </c>
      <c r="F441" s="139">
        <f>SUM(F442)</f>
        <v>80604.18</v>
      </c>
      <c r="G441" s="141">
        <f>F441/E441*100</f>
        <v>53.73612</v>
      </c>
      <c r="H441" s="141">
        <f>SUM(H443:H443)</f>
        <v>786711</v>
      </c>
      <c r="I441" s="141">
        <f>SUM(I443:I443)</f>
        <v>285326</v>
      </c>
      <c r="J441" s="141">
        <f t="shared" si="14"/>
        <v>36.26821030848685</v>
      </c>
    </row>
    <row r="442" spans="1:10" ht="33.75">
      <c r="A442" s="149"/>
      <c r="B442" s="133"/>
      <c r="C442" s="134">
        <v>6610</v>
      </c>
      <c r="D442" s="138" t="s">
        <v>348</v>
      </c>
      <c r="E442" s="139">
        <v>150000</v>
      </c>
      <c r="F442" s="139">
        <v>80604.18</v>
      </c>
      <c r="G442" s="141">
        <f>F442/E442*100</f>
        <v>53.73612</v>
      </c>
      <c r="H442" s="141"/>
      <c r="I442" s="141"/>
      <c r="J442" s="141"/>
    </row>
    <row r="443" spans="1:10" ht="45">
      <c r="A443" s="149"/>
      <c r="B443" s="133"/>
      <c r="C443" s="134">
        <v>6059</v>
      </c>
      <c r="D443" s="126" t="s">
        <v>369</v>
      </c>
      <c r="E443" s="136"/>
      <c r="F443" s="136"/>
      <c r="G443" s="136"/>
      <c r="H443" s="141">
        <v>786711</v>
      </c>
      <c r="I443" s="141">
        <v>285326</v>
      </c>
      <c r="J443" s="141">
        <f t="shared" si="14"/>
        <v>36.26821030848685</v>
      </c>
    </row>
    <row r="444" spans="1:10" ht="12.75">
      <c r="A444" s="149"/>
      <c r="B444" s="133">
        <v>90002</v>
      </c>
      <c r="C444" s="134"/>
      <c r="D444" s="150" t="s">
        <v>75</v>
      </c>
      <c r="E444" s="136"/>
      <c r="F444" s="136"/>
      <c r="G444" s="136"/>
      <c r="H444" s="141">
        <f>SUM(H445)</f>
        <v>10000</v>
      </c>
      <c r="I444" s="141">
        <f>SUM(I445)</f>
        <v>0</v>
      </c>
      <c r="J444" s="141">
        <f t="shared" si="14"/>
        <v>0</v>
      </c>
    </row>
    <row r="445" spans="1:10" ht="12.75">
      <c r="A445" s="149"/>
      <c r="B445" s="133"/>
      <c r="C445" s="134">
        <v>4300</v>
      </c>
      <c r="D445" s="140" t="s">
        <v>223</v>
      </c>
      <c r="E445" s="136"/>
      <c r="F445" s="136"/>
      <c r="G445" s="136"/>
      <c r="H445" s="141">
        <v>10000</v>
      </c>
      <c r="I445" s="141">
        <v>0</v>
      </c>
      <c r="J445" s="141">
        <f t="shared" si="14"/>
        <v>0</v>
      </c>
    </row>
    <row r="446" spans="1:10" ht="12.75">
      <c r="A446" s="133"/>
      <c r="B446" s="133">
        <v>90003</v>
      </c>
      <c r="C446" s="134"/>
      <c r="D446" s="140" t="s">
        <v>302</v>
      </c>
      <c r="E446" s="141"/>
      <c r="F446" s="141"/>
      <c r="G446" s="141"/>
      <c r="H446" s="141">
        <f>SUM(H447:H448)</f>
        <v>25000</v>
      </c>
      <c r="I446" s="141">
        <f>SUM(I447:I448)</f>
        <v>21586.51</v>
      </c>
      <c r="J446" s="141">
        <f t="shared" si="14"/>
        <v>86.34603999999999</v>
      </c>
    </row>
    <row r="447" spans="1:10" ht="12.75">
      <c r="A447" s="133"/>
      <c r="B447" s="133"/>
      <c r="C447" s="134">
        <v>4210</v>
      </c>
      <c r="D447" s="140" t="s">
        <v>214</v>
      </c>
      <c r="E447" s="141"/>
      <c r="F447" s="141"/>
      <c r="G447" s="141"/>
      <c r="H447" s="141">
        <v>2557.5</v>
      </c>
      <c r="I447" s="141">
        <v>1649.5</v>
      </c>
      <c r="J447" s="141">
        <f t="shared" si="14"/>
        <v>64.49657869012708</v>
      </c>
    </row>
    <row r="448" spans="1:10" ht="12.75">
      <c r="A448" s="133"/>
      <c r="B448" s="133"/>
      <c r="C448" s="134">
        <v>4300</v>
      </c>
      <c r="D448" s="140" t="s">
        <v>223</v>
      </c>
      <c r="E448" s="141"/>
      <c r="F448" s="141"/>
      <c r="G448" s="141"/>
      <c r="H448" s="141">
        <v>22442.5</v>
      </c>
      <c r="I448" s="141">
        <v>19937.01</v>
      </c>
      <c r="J448" s="141">
        <f t="shared" si="14"/>
        <v>88.83595856076639</v>
      </c>
    </row>
    <row r="449" spans="1:10" ht="12.75">
      <c r="A449" s="133"/>
      <c r="B449" s="133">
        <v>90004</v>
      </c>
      <c r="C449" s="134"/>
      <c r="D449" s="150" t="s">
        <v>360</v>
      </c>
      <c r="E449" s="141"/>
      <c r="F449" s="141"/>
      <c r="G449" s="141"/>
      <c r="H449" s="141">
        <f>SUM(H450:H452)</f>
        <v>46240</v>
      </c>
      <c r="I449" s="141">
        <f>SUM(I450:I452)</f>
        <v>20802.24</v>
      </c>
      <c r="J449" s="141">
        <f t="shared" si="14"/>
        <v>44.98754325259516</v>
      </c>
    </row>
    <row r="450" spans="1:10" ht="12.75">
      <c r="A450" s="133"/>
      <c r="B450" s="133"/>
      <c r="C450" s="134">
        <v>4210</v>
      </c>
      <c r="D450" s="140" t="s">
        <v>214</v>
      </c>
      <c r="E450" s="141"/>
      <c r="F450" s="141"/>
      <c r="G450" s="141"/>
      <c r="H450" s="141">
        <v>1500</v>
      </c>
      <c r="I450" s="141">
        <v>1282.24</v>
      </c>
      <c r="J450" s="141">
        <f t="shared" si="14"/>
        <v>85.48266666666666</v>
      </c>
    </row>
    <row r="451" spans="1:10" ht="12.75">
      <c r="A451" s="133"/>
      <c r="B451" s="133"/>
      <c r="C451" s="134">
        <v>4300</v>
      </c>
      <c r="D451" s="140" t="s">
        <v>223</v>
      </c>
      <c r="E451" s="141"/>
      <c r="F451" s="141"/>
      <c r="G451" s="141"/>
      <c r="H451" s="141">
        <v>14740</v>
      </c>
      <c r="I451" s="141">
        <v>0</v>
      </c>
      <c r="J451" s="141">
        <f t="shared" si="14"/>
        <v>0</v>
      </c>
    </row>
    <row r="452" spans="1:10" ht="45">
      <c r="A452" s="133"/>
      <c r="B452" s="133"/>
      <c r="C452" s="134">
        <v>6059</v>
      </c>
      <c r="D452" s="126" t="s">
        <v>369</v>
      </c>
      <c r="E452" s="141"/>
      <c r="F452" s="141"/>
      <c r="G452" s="141"/>
      <c r="H452" s="141">
        <v>30000</v>
      </c>
      <c r="I452" s="141">
        <v>19520</v>
      </c>
      <c r="J452" s="141">
        <f t="shared" si="14"/>
        <v>65.06666666666666</v>
      </c>
    </row>
    <row r="453" spans="1:10" ht="12.75">
      <c r="A453" s="133"/>
      <c r="B453" s="133">
        <v>90015</v>
      </c>
      <c r="C453" s="134"/>
      <c r="D453" s="142" t="s">
        <v>255</v>
      </c>
      <c r="E453" s="141">
        <f>SUM(E454)</f>
        <v>0</v>
      </c>
      <c r="F453" s="141">
        <f>SUM(F454)</f>
        <v>1125.21</v>
      </c>
      <c r="G453" s="141"/>
      <c r="H453" s="141">
        <f>SUM(H455:H458)</f>
        <v>200000</v>
      </c>
      <c r="I453" s="141">
        <f>SUM(I455:I458)</f>
        <v>188777.08</v>
      </c>
      <c r="J453" s="141">
        <f t="shared" si="14"/>
        <v>94.38853999999999</v>
      </c>
    </row>
    <row r="454" spans="1:10" ht="12.75">
      <c r="A454" s="133"/>
      <c r="B454" s="133"/>
      <c r="C454" s="143">
        <v>970</v>
      </c>
      <c r="D454" s="138" t="s">
        <v>127</v>
      </c>
      <c r="E454" s="141"/>
      <c r="F454" s="141">
        <v>1125.21</v>
      </c>
      <c r="G454" s="141"/>
      <c r="H454" s="141"/>
      <c r="I454" s="141"/>
      <c r="J454" s="141"/>
    </row>
    <row r="455" spans="1:10" ht="12.75">
      <c r="A455" s="133"/>
      <c r="B455" s="133"/>
      <c r="C455" s="134">
        <v>4210</v>
      </c>
      <c r="D455" s="140" t="s">
        <v>214</v>
      </c>
      <c r="E455" s="141"/>
      <c r="F455" s="141"/>
      <c r="G455" s="141"/>
      <c r="H455" s="141">
        <v>131</v>
      </c>
      <c r="I455" s="141">
        <v>130.05</v>
      </c>
      <c r="J455" s="141">
        <f t="shared" si="14"/>
        <v>99.27480916030535</v>
      </c>
    </row>
    <row r="456" spans="1:10" ht="12.75">
      <c r="A456" s="133"/>
      <c r="B456" s="133"/>
      <c r="C456" s="134">
        <v>4260</v>
      </c>
      <c r="D456" s="140" t="s">
        <v>222</v>
      </c>
      <c r="E456" s="141"/>
      <c r="F456" s="141"/>
      <c r="G456" s="141"/>
      <c r="H456" s="141">
        <v>157000</v>
      </c>
      <c r="I456" s="141">
        <v>153486.37</v>
      </c>
      <c r="J456" s="141">
        <f t="shared" si="14"/>
        <v>97.76201910828026</v>
      </c>
    </row>
    <row r="457" spans="1:10" ht="12.75">
      <c r="A457" s="133"/>
      <c r="B457" s="133"/>
      <c r="C457" s="134">
        <v>4270</v>
      </c>
      <c r="D457" s="140" t="s">
        <v>215</v>
      </c>
      <c r="E457" s="141"/>
      <c r="F457" s="141"/>
      <c r="G457" s="141"/>
      <c r="H457" s="141">
        <v>11869</v>
      </c>
      <c r="I457" s="141">
        <v>11080.76</v>
      </c>
      <c r="J457" s="141">
        <f t="shared" si="14"/>
        <v>93.3588339371472</v>
      </c>
    </row>
    <row r="458" spans="1:10" ht="12.75">
      <c r="A458" s="133"/>
      <c r="B458" s="133"/>
      <c r="C458" s="134">
        <v>4300</v>
      </c>
      <c r="D458" s="140" t="s">
        <v>223</v>
      </c>
      <c r="E458" s="141"/>
      <c r="F458" s="141"/>
      <c r="G458" s="141"/>
      <c r="H458" s="141">
        <v>31000</v>
      </c>
      <c r="I458" s="141">
        <v>24079.9</v>
      </c>
      <c r="J458" s="141">
        <f t="shared" si="14"/>
        <v>77.67709677419356</v>
      </c>
    </row>
    <row r="459" spans="1:10" ht="12.75">
      <c r="A459" s="149">
        <v>921</v>
      </c>
      <c r="B459" s="133"/>
      <c r="C459" s="134"/>
      <c r="D459" s="135" t="s">
        <v>237</v>
      </c>
      <c r="E459" s="136">
        <f>SUM(E460)</f>
        <v>0</v>
      </c>
      <c r="F459" s="136">
        <f>SUM(F460)</f>
        <v>0</v>
      </c>
      <c r="G459" s="141"/>
      <c r="H459" s="136">
        <f>SUM(H460+H462)</f>
        <v>254500</v>
      </c>
      <c r="I459" s="136">
        <f>SUM(I460+I462)</f>
        <v>233785.69</v>
      </c>
      <c r="J459" s="136">
        <f t="shared" si="14"/>
        <v>91.86078192534382</v>
      </c>
    </row>
    <row r="460" spans="1:10" ht="12.75">
      <c r="A460" s="133"/>
      <c r="B460" s="140">
        <v>92113</v>
      </c>
      <c r="C460" s="134"/>
      <c r="D460" s="142" t="s">
        <v>114</v>
      </c>
      <c r="E460" s="141"/>
      <c r="F460" s="141"/>
      <c r="G460" s="136"/>
      <c r="H460" s="141">
        <f>SUM(H461:H461)</f>
        <v>220000</v>
      </c>
      <c r="I460" s="141">
        <f>SUM(I461:I461)</f>
        <v>220000</v>
      </c>
      <c r="J460" s="141">
        <f t="shared" si="14"/>
        <v>100</v>
      </c>
    </row>
    <row r="461" spans="1:10" ht="12.75">
      <c r="A461" s="133"/>
      <c r="B461" s="133"/>
      <c r="C461" s="143">
        <v>2480</v>
      </c>
      <c r="D461" s="140" t="s">
        <v>343</v>
      </c>
      <c r="E461" s="141"/>
      <c r="F461" s="141"/>
      <c r="G461" s="136"/>
      <c r="H461" s="141">
        <v>220000</v>
      </c>
      <c r="I461" s="141">
        <v>220000</v>
      </c>
      <c r="J461" s="141">
        <f t="shared" si="14"/>
        <v>100</v>
      </c>
    </row>
    <row r="462" spans="1:10" ht="12.75">
      <c r="A462" s="133"/>
      <c r="B462" s="140">
        <v>92195</v>
      </c>
      <c r="C462" s="134"/>
      <c r="D462" s="142" t="s">
        <v>92</v>
      </c>
      <c r="E462" s="141"/>
      <c r="F462" s="141"/>
      <c r="G462" s="136"/>
      <c r="H462" s="141">
        <f>SUM(H463:H466)</f>
        <v>34500</v>
      </c>
      <c r="I462" s="141">
        <f>SUM(I463:I466)</f>
        <v>13785.689999999999</v>
      </c>
      <c r="J462" s="141">
        <f t="shared" si="14"/>
        <v>39.95852173913043</v>
      </c>
    </row>
    <row r="463" spans="1:10" ht="12.75">
      <c r="A463" s="133"/>
      <c r="B463" s="140"/>
      <c r="C463" s="134">
        <v>4170</v>
      </c>
      <c r="D463" s="138" t="s">
        <v>288</v>
      </c>
      <c r="E463" s="141"/>
      <c r="F463" s="141"/>
      <c r="G463" s="136"/>
      <c r="H463" s="141">
        <v>600</v>
      </c>
      <c r="I463" s="141">
        <v>600</v>
      </c>
      <c r="J463" s="141">
        <f t="shared" si="14"/>
        <v>100</v>
      </c>
    </row>
    <row r="464" spans="1:10" ht="12.75">
      <c r="A464" s="133"/>
      <c r="B464" s="140"/>
      <c r="C464" s="134">
        <v>4210</v>
      </c>
      <c r="D464" s="140" t="s">
        <v>214</v>
      </c>
      <c r="E464" s="141"/>
      <c r="F464" s="141"/>
      <c r="G464" s="136"/>
      <c r="H464" s="141">
        <v>9300</v>
      </c>
      <c r="I464" s="141">
        <v>6585.15</v>
      </c>
      <c r="J464" s="141">
        <f t="shared" si="14"/>
        <v>70.80806451612904</v>
      </c>
    </row>
    <row r="465" spans="1:10" ht="12.75">
      <c r="A465" s="133"/>
      <c r="B465" s="140"/>
      <c r="C465" s="148">
        <v>4270</v>
      </c>
      <c r="D465" s="140" t="s">
        <v>215</v>
      </c>
      <c r="E465" s="141"/>
      <c r="F465" s="141"/>
      <c r="G465" s="136"/>
      <c r="H465" s="141">
        <v>19400</v>
      </c>
      <c r="I465" s="141">
        <v>1400.56</v>
      </c>
      <c r="J465" s="141">
        <f t="shared" si="14"/>
        <v>7.219381443298969</v>
      </c>
    </row>
    <row r="466" spans="1:10" ht="12.75">
      <c r="A466" s="133"/>
      <c r="B466" s="140"/>
      <c r="C466" s="134">
        <v>4300</v>
      </c>
      <c r="D466" s="140" t="s">
        <v>223</v>
      </c>
      <c r="E466" s="141"/>
      <c r="F466" s="141"/>
      <c r="G466" s="136"/>
      <c r="H466" s="141">
        <v>5200</v>
      </c>
      <c r="I466" s="141">
        <v>5199.98</v>
      </c>
      <c r="J466" s="141">
        <f aca="true" t="shared" si="16" ref="J466:J486">I466/H466*100</f>
        <v>99.99961538461538</v>
      </c>
    </row>
    <row r="467" spans="1:10" ht="12.75">
      <c r="A467" s="149">
        <v>926</v>
      </c>
      <c r="B467" s="133"/>
      <c r="C467" s="134"/>
      <c r="D467" s="135" t="s">
        <v>238</v>
      </c>
      <c r="E467" s="141"/>
      <c r="F467" s="141"/>
      <c r="G467" s="136"/>
      <c r="H467" s="136">
        <f>SUM(H468+H473)</f>
        <v>139125</v>
      </c>
      <c r="I467" s="136">
        <f>SUM(I468+I473)</f>
        <v>86782.23</v>
      </c>
      <c r="J467" s="136">
        <f t="shared" si="16"/>
        <v>62.37716442048517</v>
      </c>
    </row>
    <row r="468" spans="1:10" ht="12.75">
      <c r="A468" s="133"/>
      <c r="B468" s="133">
        <v>92605</v>
      </c>
      <c r="C468" s="134"/>
      <c r="D468" s="142" t="s">
        <v>79</v>
      </c>
      <c r="E468" s="141"/>
      <c r="F468" s="141"/>
      <c r="G468" s="136"/>
      <c r="H468" s="141">
        <f>SUM(H469:H472)</f>
        <v>30000</v>
      </c>
      <c r="I468" s="141">
        <f>SUM(I469:I472)</f>
        <v>29702.23</v>
      </c>
      <c r="J468" s="141">
        <f t="shared" si="16"/>
        <v>99.00743333333332</v>
      </c>
    </row>
    <row r="469" spans="1:10" ht="12.75">
      <c r="A469" s="133"/>
      <c r="B469" s="133"/>
      <c r="C469" s="134">
        <v>4170</v>
      </c>
      <c r="D469" s="138" t="s">
        <v>288</v>
      </c>
      <c r="E469" s="141"/>
      <c r="F469" s="141"/>
      <c r="G469" s="136"/>
      <c r="H469" s="141">
        <v>2796</v>
      </c>
      <c r="I469" s="141">
        <v>2790</v>
      </c>
      <c r="J469" s="141">
        <f t="shared" si="16"/>
        <v>99.78540772532189</v>
      </c>
    </row>
    <row r="470" spans="1:10" ht="12.75">
      <c r="A470" s="133"/>
      <c r="B470" s="133"/>
      <c r="C470" s="134">
        <v>4210</v>
      </c>
      <c r="D470" s="140" t="s">
        <v>214</v>
      </c>
      <c r="E470" s="141"/>
      <c r="F470" s="141"/>
      <c r="G470" s="136"/>
      <c r="H470" s="141">
        <v>16794</v>
      </c>
      <c r="I470" s="141">
        <v>16502.53</v>
      </c>
      <c r="J470" s="141">
        <f t="shared" si="16"/>
        <v>98.2644396808384</v>
      </c>
    </row>
    <row r="471" spans="1:10" ht="12.75">
      <c r="A471" s="133"/>
      <c r="B471" s="133"/>
      <c r="C471" s="134">
        <v>4300</v>
      </c>
      <c r="D471" s="140" t="s">
        <v>223</v>
      </c>
      <c r="E471" s="141"/>
      <c r="F471" s="141"/>
      <c r="G471" s="136"/>
      <c r="H471" s="141">
        <v>8910</v>
      </c>
      <c r="I471" s="141">
        <v>8909.7</v>
      </c>
      <c r="J471" s="141">
        <f t="shared" si="16"/>
        <v>99.99663299663301</v>
      </c>
    </row>
    <row r="472" spans="1:10" ht="12.75">
      <c r="A472" s="133"/>
      <c r="B472" s="133"/>
      <c r="C472" s="153">
        <v>4430</v>
      </c>
      <c r="D472" s="140" t="s">
        <v>224</v>
      </c>
      <c r="E472" s="141"/>
      <c r="F472" s="141"/>
      <c r="G472" s="136"/>
      <c r="H472" s="141">
        <v>1500</v>
      </c>
      <c r="I472" s="141">
        <v>1500</v>
      </c>
      <c r="J472" s="141">
        <f t="shared" si="16"/>
        <v>100</v>
      </c>
    </row>
    <row r="473" spans="1:10" ht="12.75">
      <c r="A473" s="133"/>
      <c r="B473" s="133">
        <v>92695</v>
      </c>
      <c r="C473" s="134"/>
      <c r="D473" s="142" t="s">
        <v>92</v>
      </c>
      <c r="E473" s="141"/>
      <c r="F473" s="141"/>
      <c r="G473" s="136"/>
      <c r="H473" s="141">
        <f>SUM(H474)</f>
        <v>109125</v>
      </c>
      <c r="I473" s="141">
        <f>SUM(I474)</f>
        <v>57080</v>
      </c>
      <c r="J473" s="141">
        <f t="shared" si="16"/>
        <v>52.30698739977091</v>
      </c>
    </row>
    <row r="474" spans="1:10" ht="45">
      <c r="A474" s="133"/>
      <c r="B474" s="133"/>
      <c r="C474" s="134">
        <v>6059</v>
      </c>
      <c r="D474" s="126" t="s">
        <v>369</v>
      </c>
      <c r="E474" s="141"/>
      <c r="F474" s="141"/>
      <c r="G474" s="136"/>
      <c r="H474" s="141">
        <v>109125</v>
      </c>
      <c r="I474" s="141">
        <v>57080</v>
      </c>
      <c r="J474" s="141">
        <f t="shared" si="16"/>
        <v>52.30698739977091</v>
      </c>
    </row>
    <row r="475" spans="1:10" ht="12.75">
      <c r="A475" s="133"/>
      <c r="B475" s="133"/>
      <c r="C475" s="134"/>
      <c r="D475" s="135" t="s">
        <v>168</v>
      </c>
      <c r="E475" s="136">
        <f>SUM(E4+E22+E25+E41+E63+E66+E121+E134+E155+E189+E192+E203+E341+E356+E403+E428+E440+E459+E467)</f>
        <v>14358232.81</v>
      </c>
      <c r="F475" s="136">
        <f>SUM(F4+F22+F25+F41+F63+F66+F121+F134+F155+F189+F192+F203+F341+F356+F403+F428+F440+F459+F467)</f>
        <v>12315705.17</v>
      </c>
      <c r="G475" s="136">
        <f>F475/E475*100</f>
        <v>85.77451928083063</v>
      </c>
      <c r="H475" s="136">
        <f>SUM(H4+H25+H41+H63+H66+H121+H134+H155+H189+H192+H203+H341+H356+H403+H428+H440+H459+H467)</f>
        <v>15789342.730000002</v>
      </c>
      <c r="I475" s="136">
        <f>SUM(I4+I22+I25+I41+I63+I66+I121+I134+I155+I189+I192+I203+I341+I356+I403+I428+I440+I459+I467)</f>
        <v>12456678.699999997</v>
      </c>
      <c r="J475" s="136">
        <f t="shared" si="16"/>
        <v>78.89295275307508</v>
      </c>
    </row>
    <row r="476" spans="1:10" ht="12.75">
      <c r="A476" s="133"/>
      <c r="B476" s="133"/>
      <c r="C476" s="134"/>
      <c r="D476" s="135" t="s">
        <v>320</v>
      </c>
      <c r="E476" s="136">
        <f>SUM(E475-H475)</f>
        <v>-1431109.9200000018</v>
      </c>
      <c r="F476" s="136">
        <f>SUM(F475-I475)</f>
        <v>-140973.52999999747</v>
      </c>
      <c r="G476" s="141">
        <f>F476/E476*100</f>
        <v>9.85064305892012</v>
      </c>
      <c r="H476" s="136"/>
      <c r="I476" s="136"/>
      <c r="J476" s="136"/>
    </row>
    <row r="477" spans="1:10" ht="12.75">
      <c r="A477" s="133"/>
      <c r="B477" s="133"/>
      <c r="C477" s="134"/>
      <c r="D477" s="157" t="s">
        <v>258</v>
      </c>
      <c r="E477" s="141">
        <f>SUM(E478+E480+E481)</f>
        <v>1873290.83</v>
      </c>
      <c r="F477" s="141">
        <f>SUM(F478+F480+F481)</f>
        <v>1347890.83</v>
      </c>
      <c r="G477" s="141">
        <f>F477/E477*100</f>
        <v>71.9531003095766</v>
      </c>
      <c r="H477" s="141">
        <f>SUM(H483:H484)</f>
        <v>442180.91</v>
      </c>
      <c r="I477" s="141">
        <f>SUM(I483:I484)</f>
        <v>411678.49</v>
      </c>
      <c r="J477" s="141">
        <f>I477/H477*100</f>
        <v>93.10182341431249</v>
      </c>
    </row>
    <row r="478" spans="1:10" ht="12.75">
      <c r="A478" s="133"/>
      <c r="B478" s="133"/>
      <c r="C478" s="134"/>
      <c r="D478" s="140" t="s">
        <v>335</v>
      </c>
      <c r="E478" s="141">
        <f>SUM(E479)</f>
        <v>1011398</v>
      </c>
      <c r="F478" s="141">
        <f>SUM(F479)</f>
        <v>485998</v>
      </c>
      <c r="G478" s="141">
        <f>F478/E478*100</f>
        <v>48.052102139810444</v>
      </c>
      <c r="H478" s="141"/>
      <c r="I478" s="141"/>
      <c r="J478" s="141"/>
    </row>
    <row r="479" spans="1:10" ht="22.5">
      <c r="A479" s="133"/>
      <c r="B479" s="133"/>
      <c r="C479" s="134"/>
      <c r="D479" s="158" t="s">
        <v>366</v>
      </c>
      <c r="E479" s="141">
        <v>1011398</v>
      </c>
      <c r="F479" s="141">
        <v>485998</v>
      </c>
      <c r="G479" s="141">
        <f>F479/E479*100</f>
        <v>48.052102139810444</v>
      </c>
      <c r="H479" s="141"/>
      <c r="I479" s="141"/>
      <c r="J479" s="141"/>
    </row>
    <row r="480" spans="1:10" ht="12.75">
      <c r="A480" s="133"/>
      <c r="B480" s="133"/>
      <c r="C480" s="134"/>
      <c r="D480" s="158" t="s">
        <v>395</v>
      </c>
      <c r="E480" s="141">
        <v>461589.03</v>
      </c>
      <c r="F480" s="141">
        <v>461589.03</v>
      </c>
      <c r="G480" s="141"/>
      <c r="H480" s="141"/>
      <c r="I480" s="141"/>
      <c r="J480" s="141"/>
    </row>
    <row r="481" spans="1:10" ht="12.75">
      <c r="A481" s="133"/>
      <c r="B481" s="133"/>
      <c r="C481" s="134"/>
      <c r="D481" s="140" t="s">
        <v>259</v>
      </c>
      <c r="E481" s="141">
        <v>400303.8</v>
      </c>
      <c r="F481" s="141">
        <v>400303.8</v>
      </c>
      <c r="G481" s="141">
        <f>F481/E481*100</f>
        <v>100</v>
      </c>
      <c r="H481" s="141"/>
      <c r="I481" s="141"/>
      <c r="J481" s="141"/>
    </row>
    <row r="482" spans="1:10" ht="12.75">
      <c r="A482" s="133"/>
      <c r="B482" s="133"/>
      <c r="C482" s="134"/>
      <c r="D482" s="157" t="s">
        <v>450</v>
      </c>
      <c r="E482" s="141"/>
      <c r="F482" s="141"/>
      <c r="G482" s="141"/>
      <c r="H482" s="141"/>
      <c r="I482" s="141"/>
      <c r="J482" s="141"/>
    </row>
    <row r="483" spans="1:10" ht="12.75">
      <c r="A483" s="133"/>
      <c r="B483" s="133"/>
      <c r="C483" s="134">
        <v>992</v>
      </c>
      <c r="D483" s="140" t="s">
        <v>303</v>
      </c>
      <c r="E483" s="141"/>
      <c r="F483" s="141"/>
      <c r="G483" s="136"/>
      <c r="H483" s="141">
        <v>442180.91</v>
      </c>
      <c r="I483" s="141">
        <v>411678.49</v>
      </c>
      <c r="J483" s="141">
        <f>I483/H483*100</f>
        <v>93.10182341431249</v>
      </c>
    </row>
    <row r="484" spans="1:10" ht="22.5">
      <c r="A484" s="133"/>
      <c r="B484" s="133"/>
      <c r="C484" s="134">
        <v>993</v>
      </c>
      <c r="D484" s="158" t="s">
        <v>365</v>
      </c>
      <c r="E484" s="141"/>
      <c r="F484" s="141"/>
      <c r="G484" s="136"/>
      <c r="H484" s="141"/>
      <c r="I484" s="141"/>
      <c r="J484" s="141"/>
    </row>
    <row r="485" spans="1:10" ht="12.75">
      <c r="A485" s="133"/>
      <c r="B485" s="133"/>
      <c r="C485" s="134"/>
      <c r="D485" s="158" t="s">
        <v>439</v>
      </c>
      <c r="E485" s="141"/>
      <c r="F485" s="141"/>
      <c r="G485" s="136"/>
      <c r="H485" s="141"/>
      <c r="I485" s="141">
        <v>38272.36</v>
      </c>
      <c r="J485" s="141"/>
    </row>
    <row r="486" spans="1:10" ht="12.75">
      <c r="A486" s="133"/>
      <c r="B486" s="133"/>
      <c r="C486" s="134"/>
      <c r="D486" s="135" t="s">
        <v>260</v>
      </c>
      <c r="E486" s="136">
        <f>SUM(E475+E477)</f>
        <v>16231523.64</v>
      </c>
      <c r="F486" s="136">
        <f>SUM(F475+F477)</f>
        <v>13663596</v>
      </c>
      <c r="G486" s="136">
        <f>F486/E486*100</f>
        <v>84.17938021744457</v>
      </c>
      <c r="H486" s="136">
        <f>SUM(H475+H477)</f>
        <v>16231523.640000002</v>
      </c>
      <c r="I486" s="136">
        <f>SUM(I475+I477)</f>
        <v>12868357.189999998</v>
      </c>
      <c r="J486" s="136">
        <f t="shared" si="16"/>
        <v>79.28003233342793</v>
      </c>
    </row>
    <row r="487" spans="1:10" ht="12.75">
      <c r="A487" s="159"/>
      <c r="B487" s="133"/>
      <c r="C487" s="134"/>
      <c r="D487" s="160" t="s">
        <v>392</v>
      </c>
      <c r="E487" s="141"/>
      <c r="F487" s="141"/>
      <c r="G487" s="141"/>
      <c r="H487" s="141"/>
      <c r="I487" s="141"/>
      <c r="J487" s="141"/>
    </row>
    <row r="488" spans="1:10" ht="12.75">
      <c r="A488" s="159"/>
      <c r="B488" s="133"/>
      <c r="C488" s="134"/>
      <c r="D488" s="160" t="s">
        <v>208</v>
      </c>
      <c r="E488" s="152">
        <f>SUM(E489:E494)</f>
        <v>14358232.81</v>
      </c>
      <c r="F488" s="152">
        <f>SUM(F489:F494)</f>
        <v>12315705.169999998</v>
      </c>
      <c r="G488" s="136">
        <f aca="true" t="shared" si="17" ref="G488:G494">F488/E488*100</f>
        <v>85.77451928083062</v>
      </c>
      <c r="H488" s="141"/>
      <c r="I488" s="141"/>
      <c r="J488" s="141"/>
    </row>
    <row r="489" spans="1:10" ht="12.75">
      <c r="A489" s="159"/>
      <c r="B489" s="133"/>
      <c r="C489" s="134"/>
      <c r="D489" s="133" t="s">
        <v>388</v>
      </c>
      <c r="E489" s="141">
        <f>SUM(E475-E491-E492-E493-E494)</f>
        <v>5156824.8100000005</v>
      </c>
      <c r="F489" s="141">
        <f>SUM(F475-F491-F492-F493-F494-F335)</f>
        <v>3200144.4199999995</v>
      </c>
      <c r="G489" s="139">
        <f t="shared" si="17"/>
        <v>62.05648898124967</v>
      </c>
      <c r="H489" s="141"/>
      <c r="I489" s="141"/>
      <c r="J489" s="141"/>
    </row>
    <row r="490" spans="1:10" ht="12" customHeight="1">
      <c r="A490" s="159"/>
      <c r="B490" s="133"/>
      <c r="C490" s="134"/>
      <c r="D490" s="138" t="s">
        <v>487</v>
      </c>
      <c r="E490" s="141"/>
      <c r="F490" s="141">
        <f>SUM(F335)</f>
        <v>12094.18</v>
      </c>
      <c r="G490" s="139"/>
      <c r="H490" s="141"/>
      <c r="I490" s="141"/>
      <c r="J490" s="141"/>
    </row>
    <row r="491" spans="1:10" ht="12.75">
      <c r="A491" s="159"/>
      <c r="B491" s="133"/>
      <c r="C491" s="134"/>
      <c r="D491" s="133" t="s">
        <v>389</v>
      </c>
      <c r="E491" s="141">
        <f>SUM(E13+E68+E123+E127+E360+E364+E381+E384)</f>
        <v>2572584</v>
      </c>
      <c r="F491" s="141">
        <f>SUM(F13+F68+F123+F127+F360+F364+F381+F384)</f>
        <v>2544041.67</v>
      </c>
      <c r="G491" s="139">
        <f t="shared" si="17"/>
        <v>98.89051902678396</v>
      </c>
      <c r="H491" s="141"/>
      <c r="I491" s="141"/>
      <c r="J491" s="141"/>
    </row>
    <row r="492" spans="1:10" ht="12.75">
      <c r="A492" s="159"/>
      <c r="B492" s="133"/>
      <c r="C492" s="134"/>
      <c r="D492" s="133" t="s">
        <v>390</v>
      </c>
      <c r="E492" s="141">
        <f>SUM(E38+E198+E207+E334+E385+E391+E401+E437)</f>
        <v>626596</v>
      </c>
      <c r="F492" s="141">
        <f>SUM(F38+F198+F207+F334+F385+F391+F401+F437)</f>
        <v>626592.72</v>
      </c>
      <c r="G492" s="139">
        <f t="shared" si="17"/>
        <v>99.99947653671583</v>
      </c>
      <c r="H492" s="141"/>
      <c r="I492" s="141"/>
      <c r="J492" s="141"/>
    </row>
    <row r="493" spans="1:10" ht="12.75">
      <c r="A493" s="159"/>
      <c r="B493" s="133"/>
      <c r="C493" s="134"/>
      <c r="D493" s="133" t="s">
        <v>394</v>
      </c>
      <c r="E493" s="141">
        <f>SUM(E442)</f>
        <v>150000</v>
      </c>
      <c r="F493" s="141">
        <f>SUM(F442)</f>
        <v>80604.18</v>
      </c>
      <c r="G493" s="139">
        <f t="shared" si="17"/>
        <v>53.73612</v>
      </c>
      <c r="H493" s="141"/>
      <c r="I493" s="141"/>
      <c r="J493" s="141"/>
    </row>
    <row r="494" spans="1:10" ht="12.75">
      <c r="A494" s="159"/>
      <c r="B494" s="133"/>
      <c r="C494" s="134"/>
      <c r="D494" s="133" t="s">
        <v>150</v>
      </c>
      <c r="E494" s="141">
        <f>SUM(E194+E196+E202)</f>
        <v>5852228</v>
      </c>
      <c r="F494" s="141">
        <f>SUM(F194+F196+F202)</f>
        <v>5852228</v>
      </c>
      <c r="G494" s="139">
        <f t="shared" si="17"/>
        <v>100</v>
      </c>
      <c r="H494" s="141"/>
      <c r="I494" s="141"/>
      <c r="J494" s="141"/>
    </row>
    <row r="495" spans="1:10" ht="12.75">
      <c r="A495" s="159"/>
      <c r="B495" s="133"/>
      <c r="C495" s="134"/>
      <c r="D495" s="160" t="s">
        <v>13</v>
      </c>
      <c r="E495" s="141"/>
      <c r="F495" s="141"/>
      <c r="G495" s="141"/>
      <c r="H495" s="152">
        <f>SUM(H475)</f>
        <v>15789342.730000002</v>
      </c>
      <c r="I495" s="152">
        <f>SUM(I475)</f>
        <v>12456678.699999997</v>
      </c>
      <c r="J495" s="136">
        <f>I495/H495*100</f>
        <v>78.89295275307508</v>
      </c>
    </row>
    <row r="496" spans="1:10" ht="12.75">
      <c r="A496" s="159"/>
      <c r="B496" s="133"/>
      <c r="C496" s="134"/>
      <c r="D496" s="133" t="s">
        <v>391</v>
      </c>
      <c r="E496" s="141"/>
      <c r="F496" s="141"/>
      <c r="G496" s="141"/>
      <c r="H496" s="141">
        <f>SUM(H495-H497)</f>
        <v>11073933.730000002</v>
      </c>
      <c r="I496" s="141">
        <f>SUM(I495-I497)</f>
        <v>10642343.819999997</v>
      </c>
      <c r="J496" s="139">
        <f>I496/H496*100</f>
        <v>96.10265041743206</v>
      </c>
    </row>
    <row r="497" spans="1:10" ht="12.75">
      <c r="A497" s="159"/>
      <c r="B497" s="133"/>
      <c r="C497" s="134"/>
      <c r="D497" s="133" t="s">
        <v>393</v>
      </c>
      <c r="E497" s="141"/>
      <c r="F497" s="141"/>
      <c r="G497" s="141"/>
      <c r="H497" s="141">
        <f>SUM(H510)</f>
        <v>4715409</v>
      </c>
      <c r="I497" s="141">
        <f>SUM(I510)</f>
        <v>1814334.88</v>
      </c>
      <c r="J497" s="139">
        <f>I497/H497*100</f>
        <v>38.4767234401088</v>
      </c>
    </row>
    <row r="498" spans="1:10" ht="12.75">
      <c r="A498" s="159"/>
      <c r="B498" s="159"/>
      <c r="C498" s="161"/>
      <c r="D498" s="159"/>
      <c r="E498" s="159"/>
      <c r="F498" s="159"/>
      <c r="G498" s="159"/>
      <c r="H498" s="159"/>
      <c r="I498" s="159"/>
      <c r="J498" s="159"/>
    </row>
    <row r="499" spans="1:10" ht="12.75">
      <c r="A499" s="159"/>
      <c r="B499" s="133"/>
      <c r="C499" s="134"/>
      <c r="D499" s="160" t="s">
        <v>208</v>
      </c>
      <c r="E499" s="152"/>
      <c r="F499" s="152">
        <f>SUM(F488)</f>
        <v>12315705.169999998</v>
      </c>
      <c r="G499" s="136">
        <f>SUM(G500:G505)</f>
        <v>100</v>
      </c>
      <c r="H499" s="141"/>
      <c r="I499" s="141"/>
      <c r="J499" s="141"/>
    </row>
    <row r="500" spans="1:10" ht="12.75">
      <c r="A500" s="159"/>
      <c r="B500" s="133"/>
      <c r="C500" s="134"/>
      <c r="D500" s="133" t="s">
        <v>388</v>
      </c>
      <c r="E500" s="141"/>
      <c r="F500" s="141">
        <f>SUM(F488-F491-F492-F493-F494-F335)</f>
        <v>3200144.4199999976</v>
      </c>
      <c r="G500" s="139">
        <f>SUM(F500/F499*100)</f>
        <v>25.98425649060904</v>
      </c>
      <c r="H500" s="141"/>
      <c r="I500" s="141"/>
      <c r="J500" s="141"/>
    </row>
    <row r="501" spans="1:10" ht="12.75" customHeight="1">
      <c r="A501" s="159"/>
      <c r="B501" s="133"/>
      <c r="C501" s="134"/>
      <c r="D501" s="138" t="s">
        <v>487</v>
      </c>
      <c r="E501" s="141"/>
      <c r="F501" s="141">
        <f>SUM(F335)</f>
        <v>12094.18</v>
      </c>
      <c r="G501" s="139">
        <f>SUM(F501/F499*100)</f>
        <v>0.09820127904214843</v>
      </c>
      <c r="H501" s="141"/>
      <c r="I501" s="141"/>
      <c r="J501" s="141"/>
    </row>
    <row r="502" spans="1:10" ht="12.75">
      <c r="A502" s="159"/>
      <c r="B502" s="133"/>
      <c r="C502" s="134"/>
      <c r="D502" s="133" t="s">
        <v>389</v>
      </c>
      <c r="E502" s="141"/>
      <c r="F502" s="141">
        <f>SUM(F491)</f>
        <v>2544041.67</v>
      </c>
      <c r="G502" s="139">
        <f>SUM(F502/F499*100)</f>
        <v>20.656890002507264</v>
      </c>
      <c r="H502" s="141"/>
      <c r="I502" s="141"/>
      <c r="J502" s="141"/>
    </row>
    <row r="503" spans="1:10" ht="12.75">
      <c r="A503" s="159"/>
      <c r="B503" s="133"/>
      <c r="C503" s="134"/>
      <c r="D503" s="133" t="s">
        <v>390</v>
      </c>
      <c r="E503" s="141"/>
      <c r="F503" s="141">
        <f>SUM(F492)</f>
        <v>626592.72</v>
      </c>
      <c r="G503" s="139">
        <f>SUM(F503/F499*100)</f>
        <v>5.087753493209029</v>
      </c>
      <c r="H503" s="141"/>
      <c r="I503" s="141"/>
      <c r="J503" s="141"/>
    </row>
    <row r="504" spans="1:10" ht="12.75">
      <c r="A504" s="159"/>
      <c r="B504" s="133"/>
      <c r="C504" s="134"/>
      <c r="D504" s="133" t="s">
        <v>394</v>
      </c>
      <c r="E504" s="141"/>
      <c r="F504" s="141">
        <f>SUM(F493)</f>
        <v>80604.18</v>
      </c>
      <c r="G504" s="139">
        <f>SUM(F504/F499*100)</f>
        <v>0.6544828646624706</v>
      </c>
      <c r="H504" s="141"/>
      <c r="I504" s="141"/>
      <c r="J504" s="141"/>
    </row>
    <row r="505" spans="1:10" ht="12.75">
      <c r="A505" s="159"/>
      <c r="B505" s="133"/>
      <c r="C505" s="134"/>
      <c r="D505" s="133" t="s">
        <v>150</v>
      </c>
      <c r="E505" s="141"/>
      <c r="F505" s="141">
        <f>SUM(F494)</f>
        <v>5852228</v>
      </c>
      <c r="G505" s="139">
        <f>SUM(F505/F499*100)</f>
        <v>47.51841586997004</v>
      </c>
      <c r="H505" s="141"/>
      <c r="I505" s="141"/>
      <c r="J505" s="141"/>
    </row>
    <row r="506" spans="1:10" ht="12.75">
      <c r="A506" s="159"/>
      <c r="B506" s="133"/>
      <c r="C506" s="134"/>
      <c r="D506" s="160" t="s">
        <v>13</v>
      </c>
      <c r="E506" s="141"/>
      <c r="F506" s="141"/>
      <c r="G506" s="141"/>
      <c r="H506" s="152">
        <f>SUM(H475)</f>
        <v>15789342.730000002</v>
      </c>
      <c r="I506" s="152">
        <f>SUM(I475)</f>
        <v>12456678.699999997</v>
      </c>
      <c r="J506" s="136">
        <f>SUM(J507:J510)</f>
        <v>199.45999999999998</v>
      </c>
    </row>
    <row r="507" spans="1:10" ht="12.75">
      <c r="A507" s="159"/>
      <c r="B507" s="133"/>
      <c r="C507" s="134"/>
      <c r="D507" s="133" t="s">
        <v>391</v>
      </c>
      <c r="E507" s="141"/>
      <c r="F507" s="141"/>
      <c r="G507" s="141"/>
      <c r="H507" s="141">
        <f>SUM(H506-H510)</f>
        <v>11073933.730000002</v>
      </c>
      <c r="I507" s="141">
        <f>SUM(I506-I510)</f>
        <v>10642343.819999997</v>
      </c>
      <c r="J507" s="139">
        <f>I507/I506*100</f>
        <v>85.43484243516691</v>
      </c>
    </row>
    <row r="508" spans="1:10" ht="12.75">
      <c r="A508" s="159"/>
      <c r="B508" s="133"/>
      <c r="C508" s="134"/>
      <c r="D508" s="133" t="s">
        <v>463</v>
      </c>
      <c r="E508" s="141"/>
      <c r="F508" s="141"/>
      <c r="G508" s="141"/>
      <c r="H508" s="141"/>
      <c r="I508" s="141"/>
      <c r="J508" s="139"/>
    </row>
    <row r="509" spans="1:10" ht="12.75">
      <c r="A509" s="159"/>
      <c r="B509" s="133"/>
      <c r="C509" s="134"/>
      <c r="D509" s="133" t="s">
        <v>462</v>
      </c>
      <c r="E509" s="141"/>
      <c r="F509" s="141"/>
      <c r="G509" s="141"/>
      <c r="H509" s="141">
        <f>SUM(H251+H361+H461)</f>
        <v>812275</v>
      </c>
      <c r="I509" s="141">
        <f>SUM(I251+I361+I461)</f>
        <v>807899.35</v>
      </c>
      <c r="J509" s="139">
        <v>99.46</v>
      </c>
    </row>
    <row r="510" spans="1:10" ht="12.75">
      <c r="A510" s="159"/>
      <c r="B510" s="133"/>
      <c r="C510" s="134"/>
      <c r="D510" s="133" t="s">
        <v>393</v>
      </c>
      <c r="E510" s="141"/>
      <c r="F510" s="141"/>
      <c r="G510" s="141"/>
      <c r="H510" s="141">
        <f>SUM(H7+H8+H27+H35+H36+H62+H109+H110+H120+H235+H291+H352+H353+H379+H426+H427+H443+H452+H474)</f>
        <v>4715409</v>
      </c>
      <c r="I510" s="141">
        <f>SUM(I7+I8+I27+I35+I36+I62+I109+I110+I120+I235+I291+I352+I353+I379+I426+I427+I443+I452+I474)</f>
        <v>1814334.88</v>
      </c>
      <c r="J510" s="139">
        <f>I510/I506*100</f>
        <v>14.565157564833076</v>
      </c>
    </row>
    <row r="513" ht="12.75">
      <c r="D513" s="175" t="s">
        <v>491</v>
      </c>
    </row>
  </sheetData>
  <mergeCells count="7">
    <mergeCell ref="A1:J1"/>
    <mergeCell ref="A2:A3"/>
    <mergeCell ref="B2:B3"/>
    <mergeCell ref="C2:C3"/>
    <mergeCell ref="D2:D3"/>
    <mergeCell ref="E2:G2"/>
    <mergeCell ref="H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Solec Zdrój</cp:lastModifiedBy>
  <cp:lastPrinted>2009-03-18T09:52:55Z</cp:lastPrinted>
  <dcterms:created xsi:type="dcterms:W3CDTF">2000-10-09T19:11:55Z</dcterms:created>
  <dcterms:modified xsi:type="dcterms:W3CDTF">2009-04-06T13:06:32Z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