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3 limity 2019" sheetId="1" r:id="rId1"/>
    <sheet name="zał. Nr 5 poroz." sheetId="2" r:id="rId2"/>
    <sheet name="dot_cel_4" sheetId="3" r:id="rId3"/>
  </sheets>
  <definedNames>
    <definedName name="_xlnm.Print_Area" localSheetId="0">'Zał.3 limity 2019'!$A$1:$N$34</definedName>
  </definedNames>
  <calcPr fullCalcOnLoad="1"/>
</workbook>
</file>

<file path=xl/sharedStrings.xml><?xml version="1.0" encoding="utf-8"?>
<sst xmlns="http://schemas.openxmlformats.org/spreadsheetml/2006/main" count="188" uniqueCount="127">
  <si>
    <t>Rady Gminy Solec-Zdrój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</si>
  <si>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</si>
  <si>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</si>
  <si>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</si>
  <si>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</si>
  <si>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</si>
  <si>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</si>
  <si>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</si>
  <si>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</si>
  <si>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</si>
  <si>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</si>
  <si>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</si>
  <si>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</si>
  <si>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</si>
  <si>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</si>
  <si>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</si>
  <si>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Urząd Gminy</t>
  </si>
  <si>
    <t>2.</t>
  </si>
  <si>
    <t>3.</t>
  </si>
  <si>
    <t>wydatki majątkowe</t>
  </si>
  <si>
    <t>4.</t>
  </si>
  <si>
    <t>5.</t>
  </si>
  <si>
    <t>6.</t>
  </si>
  <si>
    <t>7.</t>
  </si>
  <si>
    <t>8.</t>
  </si>
  <si>
    <t>10.</t>
  </si>
  <si>
    <t>Ogółem</t>
  </si>
  <si>
    <t>x</t>
  </si>
  <si>
    <t>Załącznik Nr 3</t>
  </si>
  <si>
    <t>Okres realizacji zadania</t>
  </si>
  <si>
    <t>Rozdział</t>
  </si>
  <si>
    <t>Wydatki majątkowe</t>
  </si>
  <si>
    <t>w  złotych</t>
  </si>
  <si>
    <t>Nazwa zadania</t>
  </si>
  <si>
    <t>§</t>
  </si>
  <si>
    <t>Dochody ogółem</t>
  </si>
  <si>
    <t>Wydatki ogółem</t>
  </si>
  <si>
    <t>z tego:</t>
  </si>
  <si>
    <t>Wydatki bieżące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</si>
  <si>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</si>
  <si>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</si>
  <si>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</si>
  <si>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</si>
  <si>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</si>
  <si>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</si>
  <si>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</si>
  <si>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</si>
  <si>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</si>
  <si>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</si>
  <si>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</si>
  <si>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</si>
  <si>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II. Dochody i wydatki związane z realizacją zadań przejętych przez Gminę do realizacji w drodze umowy lub porozumienia</t>
  </si>
  <si>
    <t>Jednostka otrzymująca dotację</t>
  </si>
  <si>
    <t>Kwota dotacji</t>
  </si>
  <si>
    <t>I. Dotacje dla jednostek sektora finansów publicznych</t>
  </si>
  <si>
    <t>Razem</t>
  </si>
  <si>
    <t>II. Dotacje dla jednostek spoza sektora finansów publicznych</t>
  </si>
  <si>
    <t>Wykonywanie specjalistycznych usług opiekuńczych stacjonarnych dla osób po kryzysach psychicznych i terapii zajęciowej</t>
  </si>
  <si>
    <t>Gminne Cenntrum Kultury w Solcu-Zdroju</t>
  </si>
  <si>
    <t>8a</t>
  </si>
  <si>
    <t>III.Dochody i wydatki zwiazane z pomocą rzeczową lub finansową realizowaną  na podstawie porozumień między jst</t>
  </si>
  <si>
    <t>wydatki bieżące</t>
  </si>
  <si>
    <t xml:space="preserve">Organizacja imprez sportowych </t>
  </si>
  <si>
    <t xml:space="preserve"> </t>
  </si>
  <si>
    <t>rok budżetowy 2020 (8+9+10+11)</t>
  </si>
  <si>
    <t>11.</t>
  </si>
  <si>
    <t>4a</t>
  </si>
  <si>
    <t xml:space="preserve">Rewitalizacja przestrzeni publicznej miejscowości Solec-Zdrój   </t>
  </si>
  <si>
    <t xml:space="preserve">Ochrona bioróżnorodności obszarów cennych przyrodniczo poprzez utworzenie edukacyjnej ścieżki rowerowej łączącej gminy uzdrowiskowe Busko-Zdrój i Solec-Zdrój </t>
  </si>
  <si>
    <t xml:space="preserve">Poszerzenie oferty kulturalnej na terenie gminy Solec-Zdrój skierowanej do mieszkańców, turystów oraz kuracjuszy   </t>
  </si>
  <si>
    <t xml:space="preserve">Poprawa efektywności energetycznej budynków użyteczności publicznej </t>
  </si>
  <si>
    <t>12.</t>
  </si>
  <si>
    <t>Wspieranie działań kulturalnych, sportowych i rekreacyjnych, w tym: przeprowadzenie imprez promujących zdrowy i trzeźwy tryb życia</t>
  </si>
  <si>
    <t>Organizacja imprez kulturalnych i sportowych</t>
  </si>
  <si>
    <t>Organizacje pozarządowe - Wybrany w ramach konkursu</t>
  </si>
  <si>
    <t>2017-2020</t>
  </si>
  <si>
    <t>B.P.</t>
  </si>
  <si>
    <t>U.E.</t>
  </si>
  <si>
    <t>2016-2020</t>
  </si>
  <si>
    <t xml:space="preserve">GOPS </t>
  </si>
  <si>
    <t>Rodzina - wspólna troska</t>
  </si>
  <si>
    <t xml:space="preserve">Wsparcie kształcenia podstawowego w zakresie kompetencji kluczowych  - Pasje zaklęte w nauce </t>
  </si>
  <si>
    <t>2018-2020</t>
  </si>
  <si>
    <t>2019-2022</t>
  </si>
  <si>
    <t>2019-2021</t>
  </si>
  <si>
    <t>Rozbudowa remizy OSP w  Świniarach</t>
  </si>
  <si>
    <t>Poprawa infrastruktury edukacyjno - sportowej w gminie Solec-Zdrój</t>
  </si>
  <si>
    <t>6a</t>
  </si>
  <si>
    <t xml:space="preserve">Podniesienie jakości obsługi mieszkańców, poprzez wdrożenie innowacyjnych rozwiązań wpływajacych na poprawę efektywności i dostępności e-usług </t>
  </si>
  <si>
    <t>Dotacja na konserwację zabytków - kościół w m. Świniary</t>
  </si>
  <si>
    <t>Parafia Rzymskokatolicka w m. Świniary</t>
  </si>
  <si>
    <t>X</t>
  </si>
  <si>
    <t>kredyty i pożyczki</t>
  </si>
  <si>
    <t>2016-2021</t>
  </si>
  <si>
    <t>Refundacyjne</t>
  </si>
  <si>
    <t>kontynuowane</t>
  </si>
  <si>
    <t>nowe</t>
  </si>
  <si>
    <t>Rozbudowa sieci kanalizacji sanitarnej gminy Solec-Zdrój</t>
  </si>
  <si>
    <t xml:space="preserve">Refundacjyne </t>
  </si>
  <si>
    <t xml:space="preserve">UE </t>
  </si>
  <si>
    <t>zakończone</t>
  </si>
  <si>
    <t>Podpisana umowa Kwota</t>
  </si>
  <si>
    <t>UE</t>
  </si>
  <si>
    <t>7 i 9</t>
  </si>
  <si>
    <t>Rozbudowa i modernizacja systemu zaopatrzenia w wodę gminy Solec - Zdrój - zapewnienie zapotrzebowania na wodę dla terenu Gminy</t>
  </si>
  <si>
    <t>programy majątkowe</t>
  </si>
  <si>
    <t>Załącznik Nr 4</t>
  </si>
  <si>
    <t>Limity wydatków na wieloletnie przedsięwzięcia planowane do poniesienia w 2020 roku</t>
  </si>
  <si>
    <t>Dotacje celowe w 2020 roku</t>
  </si>
  <si>
    <t>I. Dochody i wydatki związane z realizacją zadań realizowanych                                     wspólnie z innymi jednostkami samorządu terytorialnego</t>
  </si>
  <si>
    <t>Modernizacja drogi dojazdowej do gruntów rolnych dz. Nr.ew. 452 w m. Solec-Zdrój na dł. 280 mb - wykonanie nawierzchni tłuczniowej</t>
  </si>
  <si>
    <t>Partycypacja w budowie dróg powiatowych realizowanych w ramach programu FDS na zadanie pn. "Remont drogi powiatowej nr 0099T Zborów - Włosnowice - Świniary - Trzebica od km 4 + 702 do km 4 + 970 dł. 268mb"</t>
  </si>
  <si>
    <t xml:space="preserve">Przebudowa drogi gminnej nr 384029 T Zborów - Solec-Zdrój od km 0 + 000 do km 2 + 151 na dł. 2151 mb w ramach Funduszu Dróg Samorządowych </t>
  </si>
  <si>
    <t>Powiat Buski</t>
  </si>
  <si>
    <t xml:space="preserve">Program rehabilitacji leczniczej mieszkańców gminy Solec-Zdrój </t>
  </si>
  <si>
    <t>Wybrany w ramach konkursu</t>
  </si>
  <si>
    <t>Dochody i wydatki związane z realizacją zadań realizowanych na podstawie porozumień (umów) między jednostkami samorządu terytorialnego w 2020 r.</t>
  </si>
  <si>
    <t>2015-2022</t>
  </si>
  <si>
    <t>Dobudowa dźwigu osobowego do budynku administracyjnego Urzędu Gminy celem poprawy dostępności dla osób niepełnosprawnych</t>
  </si>
  <si>
    <t>Występy artystyczne - koncert podczas XVIII Festynu Rodzinnego Soleckie Lato nad Zalewem</t>
  </si>
  <si>
    <t>Załącznik Nr 5</t>
  </si>
  <si>
    <t>Dofinansowanie remontu poszdzki w boksach garażowych OSP w Solcu-Zdroju</t>
  </si>
  <si>
    <t>Partycypacja w budowie dróg powiatowych realizowanych w ramach programu FDS na zadanie pn. "Remont drogi powiatowej nr 0099T Zborów - Włosnowice - Świniary - Trzebica od km 4 + 518 do km 4 + 702 dł. 184 mb"</t>
  </si>
  <si>
    <t>Partycypacja w budowie dróg powiatowych realizowanych w ramach programu FDS na zadanie pn. "Remont drogi powiatowej nr 0099T Zborów - Włosnowice - Świniary - Trzebica od km 4 + 702 do km 4 + 970 dł. 268 mb"</t>
  </si>
  <si>
    <t>środki pochodzące z innych źródeł RFIL</t>
  </si>
  <si>
    <t>z dnia 24 listopada 2020 roku</t>
  </si>
  <si>
    <t>do uchwały Nr XXIII/134/2020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</si>
</sst>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"/>
    <numFmt numFmtId="173" formatCode="00000"/>
    <numFmt numFmtId="174" formatCode="0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sz val="18"/>
      <name val="Arial CE"/>
      <family val="0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b/>
      <sz val="16"/>
      <name val="Times New Roman"/>
      <family val="1"/>
    </font>
    <font>
      <b/>
      <sz val="16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4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" fontId="11" fillId="0" borderId="16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13" fillId="0" borderId="18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33" fillId="0" borderId="0" xfId="0" applyFont="1" applyAlignment="1">
      <alignment/>
    </xf>
    <xf numFmtId="172" fontId="3" fillId="0" borderId="13" xfId="0" applyNumberFormat="1" applyFont="1" applyBorder="1" applyAlignment="1">
      <alignment wrapText="1"/>
    </xf>
    <xf numFmtId="173" fontId="3" fillId="0" borderId="13" xfId="0" applyNumberFormat="1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right" vertical="top"/>
    </xf>
    <xf numFmtId="4" fontId="5" fillId="0" borderId="25" xfId="0" applyNumberFormat="1" applyFont="1" applyBorder="1" applyAlignment="1">
      <alignment horizontal="right" vertical="top"/>
    </xf>
    <xf numFmtId="0" fontId="5" fillId="0" borderId="2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vertical="top"/>
    </xf>
    <xf numFmtId="0" fontId="0" fillId="0" borderId="0" xfId="0" applyAlignment="1">
      <alignment vertical="top"/>
    </xf>
    <xf numFmtId="4" fontId="11" fillId="0" borderId="27" xfId="0" applyNumberFormat="1" applyFont="1" applyBorder="1" applyAlignment="1">
      <alignment vertical="center"/>
    </xf>
    <xf numFmtId="0" fontId="11" fillId="0" borderId="28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" fontId="33" fillId="0" borderId="0" xfId="0" applyNumberFormat="1" applyFont="1" applyAlignment="1">
      <alignment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4" fontId="11" fillId="0" borderId="27" xfId="0" applyNumberFormat="1" applyFont="1" applyBorder="1" applyAlignment="1">
      <alignment vertical="center" wrapText="1"/>
    </xf>
    <xf numFmtId="0" fontId="11" fillId="0" borderId="27" xfId="0" applyNumberFormat="1" applyFont="1" applyBorder="1" applyAlignment="1">
      <alignment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top" wrapText="1"/>
    </xf>
    <xf numFmtId="0" fontId="11" fillId="0" borderId="30" xfId="0" applyFont="1" applyBorder="1" applyAlignment="1">
      <alignment vertical="top" wrapText="1"/>
    </xf>
    <xf numFmtId="0" fontId="11" fillId="0" borderId="30" xfId="0" applyFont="1" applyBorder="1" applyAlignment="1">
      <alignment vertical="center" wrapText="1"/>
    </xf>
    <xf numFmtId="4" fontId="11" fillId="0" borderId="27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4" fontId="13" fillId="0" borderId="27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172" fontId="3" fillId="0" borderId="13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4" fontId="11" fillId="0" borderId="18" xfId="0" applyNumberFormat="1" applyFont="1" applyBorder="1" applyAlignment="1">
      <alignment vertic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0" fontId="5" fillId="0" borderId="3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/>
    </xf>
    <xf numFmtId="0" fontId="34" fillId="0" borderId="46" xfId="0" applyFont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6" fillId="0" borderId="3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="80" zoomScaleNormal="80" zoomScaleSheetLayoutView="100" zoomScalePageLayoutView="0" workbookViewId="0" topLeftCell="E1">
      <selection activeCell="D31" sqref="D31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11.375" style="0" customWidth="1"/>
    <col min="4" max="4" width="110.375" style="0" customWidth="1"/>
    <col min="5" max="5" width="16.00390625" style="0" customWidth="1"/>
    <col min="6" max="6" width="21.375" style="0" customWidth="1"/>
    <col min="7" max="7" width="21.00390625" style="0" customWidth="1"/>
    <col min="8" max="8" width="19.00390625" style="0" customWidth="1"/>
    <col min="9" max="9" width="19.125" style="0" customWidth="1"/>
    <col min="10" max="11" width="20.125" style="0" customWidth="1"/>
    <col min="12" max="12" width="18.125" style="0" customWidth="1"/>
    <col min="13" max="13" width="21.00390625" style="0" customWidth="1"/>
    <col min="14" max="14" width="22.25390625" style="0" customWidth="1"/>
    <col min="15" max="15" width="16.25390625" style="0" customWidth="1"/>
    <col min="16" max="16" width="12.75390625" style="0" customWidth="1"/>
    <col min="17" max="17" width="13.125" style="0" customWidth="1"/>
    <col min="18" max="18" width="11.75390625" style="0" bestFit="1" customWidth="1"/>
    <col min="19" max="19" width="18.25390625" style="0" customWidth="1"/>
    <col min="20" max="20" width="11.75390625" style="0" customWidth="1"/>
  </cols>
  <sheetData>
    <row r="1" spans="1:14" ht="23.25">
      <c r="A1" s="100"/>
      <c r="B1" s="100"/>
      <c r="C1" s="100"/>
      <c r="D1" s="100"/>
      <c r="E1" s="100"/>
      <c r="F1" s="100"/>
      <c r="G1" s="100"/>
      <c r="H1" s="100"/>
      <c r="I1" s="100"/>
      <c r="J1" s="101"/>
      <c r="K1" s="101"/>
      <c r="L1" s="156" t="s">
        <v>28</v>
      </c>
      <c r="M1" s="156"/>
      <c r="N1" s="102"/>
    </row>
    <row r="2" spans="1:14" ht="23.25">
      <c r="A2" s="100"/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55" t="s">
        <v>126</v>
      </c>
      <c r="M2" s="155"/>
      <c r="N2" s="155"/>
    </row>
    <row r="3" spans="1:14" ht="23.25">
      <c r="A3" s="100"/>
      <c r="B3" s="100"/>
      <c r="C3" s="100"/>
      <c r="D3" s="103"/>
      <c r="E3" s="103"/>
      <c r="F3" s="100"/>
      <c r="G3" s="100"/>
      <c r="H3" s="100"/>
      <c r="I3" s="104"/>
      <c r="J3" s="104"/>
      <c r="K3" s="104"/>
      <c r="L3" s="156" t="s">
        <v>0</v>
      </c>
      <c r="M3" s="156"/>
      <c r="N3" s="156"/>
    </row>
    <row r="4" spans="1:14" ht="23.25">
      <c r="A4" s="100"/>
      <c r="B4" s="100"/>
      <c r="C4" s="100"/>
      <c r="D4" s="103"/>
      <c r="E4" s="103"/>
      <c r="F4" s="100"/>
      <c r="G4" s="100"/>
      <c r="H4" s="100"/>
      <c r="I4" s="100"/>
      <c r="J4" s="101"/>
      <c r="K4" s="101"/>
      <c r="L4" s="155" t="s">
        <v>125</v>
      </c>
      <c r="M4" s="155"/>
      <c r="N4" s="155"/>
    </row>
    <row r="5" spans="1:14" ht="23.25">
      <c r="A5" s="100"/>
      <c r="B5" s="100"/>
      <c r="C5" s="100"/>
      <c r="D5" s="103"/>
      <c r="E5" s="103"/>
      <c r="F5" s="100"/>
      <c r="G5" s="100"/>
      <c r="H5" s="100"/>
      <c r="I5" s="100"/>
      <c r="J5" s="101"/>
      <c r="K5" s="101"/>
      <c r="L5" s="72"/>
      <c r="M5" s="72"/>
      <c r="N5" s="72"/>
    </row>
    <row r="6" spans="1:14" ht="23.25">
      <c r="A6" s="100"/>
      <c r="B6" s="100"/>
      <c r="C6" s="100"/>
      <c r="D6" s="103"/>
      <c r="E6" s="103"/>
      <c r="F6" s="100"/>
      <c r="G6" s="100"/>
      <c r="H6" s="100"/>
      <c r="I6" s="100"/>
      <c r="J6" s="101"/>
      <c r="K6" s="101"/>
      <c r="L6" s="72"/>
      <c r="M6" s="72"/>
      <c r="N6" s="72"/>
    </row>
    <row r="7" spans="1:14" ht="20.25" customHeight="1">
      <c r="A7" s="157" t="s">
        <v>107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23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 t="s">
        <v>1</v>
      </c>
    </row>
    <row r="9" spans="1:17" ht="20.25" customHeight="1">
      <c r="A9" s="151" t="s">
        <v>2</v>
      </c>
      <c r="B9" s="151" t="s">
        <v>3</v>
      </c>
      <c r="C9" s="151" t="s">
        <v>4</v>
      </c>
      <c r="D9" s="151" t="s">
        <v>5</v>
      </c>
      <c r="E9" s="159" t="s">
        <v>29</v>
      </c>
      <c r="F9" s="151" t="s">
        <v>6</v>
      </c>
      <c r="G9" s="158" t="s">
        <v>7</v>
      </c>
      <c r="H9" s="158"/>
      <c r="I9" s="158"/>
      <c r="J9" s="158"/>
      <c r="K9" s="158"/>
      <c r="L9" s="158"/>
      <c r="M9" s="158"/>
      <c r="N9" s="151" t="s">
        <v>8</v>
      </c>
      <c r="O9" s="149" t="s">
        <v>98</v>
      </c>
      <c r="P9" s="150"/>
      <c r="Q9" s="150"/>
    </row>
    <row r="10" spans="1:15" ht="20.25" customHeight="1">
      <c r="A10" s="151"/>
      <c r="B10" s="151"/>
      <c r="C10" s="151"/>
      <c r="D10" s="151"/>
      <c r="E10" s="160"/>
      <c r="F10" s="151"/>
      <c r="G10" s="170" t="s">
        <v>64</v>
      </c>
      <c r="H10" s="151" t="s">
        <v>9</v>
      </c>
      <c r="I10" s="151"/>
      <c r="J10" s="151"/>
      <c r="K10" s="151"/>
      <c r="L10" s="151"/>
      <c r="M10" s="151"/>
      <c r="N10" s="151"/>
      <c r="O10" s="91"/>
    </row>
    <row r="11" spans="1:19" ht="20.25" customHeight="1">
      <c r="A11" s="151"/>
      <c r="B11" s="151"/>
      <c r="C11" s="151"/>
      <c r="D11" s="151"/>
      <c r="E11" s="160"/>
      <c r="F11" s="151"/>
      <c r="G11" s="170"/>
      <c r="H11" s="151" t="s">
        <v>10</v>
      </c>
      <c r="I11" s="167" t="s">
        <v>92</v>
      </c>
      <c r="J11" s="45" t="s">
        <v>11</v>
      </c>
      <c r="K11" s="152" t="s">
        <v>124</v>
      </c>
      <c r="L11" s="151" t="s">
        <v>12</v>
      </c>
      <c r="M11" s="162" t="s">
        <v>13</v>
      </c>
      <c r="N11" s="151"/>
      <c r="O11" s="91"/>
      <c r="R11" s="163"/>
      <c r="S11" s="164"/>
    </row>
    <row r="12" spans="1:19" ht="12.75" customHeight="1">
      <c r="A12" s="151"/>
      <c r="B12" s="151"/>
      <c r="C12" s="151"/>
      <c r="D12" s="151"/>
      <c r="E12" s="160"/>
      <c r="F12" s="151"/>
      <c r="G12" s="170"/>
      <c r="H12" s="151"/>
      <c r="I12" s="168"/>
      <c r="J12" s="159" t="s">
        <v>14</v>
      </c>
      <c r="K12" s="153"/>
      <c r="L12" s="151"/>
      <c r="M12" s="151"/>
      <c r="N12" s="151"/>
      <c r="O12" s="91"/>
      <c r="R12" s="163"/>
      <c r="S12" s="164"/>
    </row>
    <row r="13" spans="1:19" ht="12.75" customHeight="1">
      <c r="A13" s="151"/>
      <c r="B13" s="151"/>
      <c r="C13" s="151"/>
      <c r="D13" s="151"/>
      <c r="E13" s="160"/>
      <c r="F13" s="151"/>
      <c r="G13" s="170"/>
      <c r="H13" s="151"/>
      <c r="I13" s="168"/>
      <c r="J13" s="160"/>
      <c r="K13" s="153"/>
      <c r="L13" s="151"/>
      <c r="M13" s="151"/>
      <c r="N13" s="151"/>
      <c r="O13" s="149" t="s">
        <v>95</v>
      </c>
      <c r="P13" s="150"/>
      <c r="Q13" s="53" t="s">
        <v>100</v>
      </c>
      <c r="R13" s="163"/>
      <c r="S13" s="164"/>
    </row>
    <row r="14" spans="1:20" ht="135.75" customHeight="1">
      <c r="A14" s="151"/>
      <c r="B14" s="151"/>
      <c r="C14" s="151"/>
      <c r="D14" s="151"/>
      <c r="E14" s="161"/>
      <c r="F14" s="151"/>
      <c r="G14" s="170"/>
      <c r="H14" s="151"/>
      <c r="I14" s="169"/>
      <c r="J14" s="161"/>
      <c r="K14" s="154"/>
      <c r="L14" s="151"/>
      <c r="M14" s="151"/>
      <c r="N14" s="151"/>
      <c r="O14" s="90" t="s">
        <v>99</v>
      </c>
      <c r="P14" s="92" t="s">
        <v>76</v>
      </c>
      <c r="Q14" s="93" t="s">
        <v>77</v>
      </c>
      <c r="S14" s="98" t="s">
        <v>101</v>
      </c>
      <c r="T14" s="53" t="s">
        <v>102</v>
      </c>
    </row>
    <row r="15" spans="1:17" ht="24" thickBot="1">
      <c r="A15" s="19">
        <v>1</v>
      </c>
      <c r="B15" s="19">
        <v>2</v>
      </c>
      <c r="C15" s="19">
        <v>3</v>
      </c>
      <c r="D15" s="19">
        <v>4</v>
      </c>
      <c r="E15" s="19" t="s">
        <v>66</v>
      </c>
      <c r="F15" s="19">
        <v>5</v>
      </c>
      <c r="G15" s="19">
        <v>6</v>
      </c>
      <c r="H15" s="19">
        <v>7</v>
      </c>
      <c r="I15" s="19">
        <v>8</v>
      </c>
      <c r="J15" s="19" t="s">
        <v>59</v>
      </c>
      <c r="K15" s="19">
        <v>9</v>
      </c>
      <c r="L15" s="19">
        <v>10</v>
      </c>
      <c r="M15" s="19">
        <v>11</v>
      </c>
      <c r="N15" s="19">
        <v>12</v>
      </c>
      <c r="O15" s="51"/>
      <c r="Q15" s="32"/>
    </row>
    <row r="16" spans="1:20" ht="24" thickBot="1">
      <c r="A16" s="140" t="s">
        <v>61</v>
      </c>
      <c r="B16" s="141"/>
      <c r="C16" s="141"/>
      <c r="D16" s="141"/>
      <c r="E16" s="142"/>
      <c r="F16" s="86">
        <f aca="true" t="shared" si="0" ref="F16:M16">SUM(F17:F19)</f>
        <v>954485.14</v>
      </c>
      <c r="G16" s="86">
        <f t="shared" si="0"/>
        <v>307193.06999999995</v>
      </c>
      <c r="H16" s="86">
        <f t="shared" si="0"/>
        <v>24799.64</v>
      </c>
      <c r="I16" s="86">
        <f t="shared" si="0"/>
        <v>0</v>
      </c>
      <c r="J16" s="86">
        <f t="shared" si="0"/>
        <v>0</v>
      </c>
      <c r="K16" s="86"/>
      <c r="L16" s="86">
        <f t="shared" si="0"/>
        <v>18267.61</v>
      </c>
      <c r="M16" s="86">
        <f t="shared" si="0"/>
        <v>264125.82</v>
      </c>
      <c r="N16" s="73" t="s">
        <v>91</v>
      </c>
      <c r="O16" s="51"/>
      <c r="Q16" s="32"/>
      <c r="S16" s="96">
        <f>SUM(S17:S19)</f>
        <v>212187.43</v>
      </c>
      <c r="T16" s="32">
        <f>SUM(R16,S16-S2)</f>
        <v>212187.43</v>
      </c>
    </row>
    <row r="17" spans="1:20" ht="47.25" customHeight="1" thickBot="1">
      <c r="A17" s="95" t="s">
        <v>15</v>
      </c>
      <c r="B17" s="95">
        <v>801</v>
      </c>
      <c r="C17" s="95">
        <v>80195</v>
      </c>
      <c r="D17" s="88" t="s">
        <v>81</v>
      </c>
      <c r="E17" s="87" t="s">
        <v>82</v>
      </c>
      <c r="F17" s="26">
        <v>530900.63</v>
      </c>
      <c r="G17" s="26">
        <f>SUM(H17+I17+L17+M17)</f>
        <v>175914.22</v>
      </c>
      <c r="H17" s="26">
        <v>0</v>
      </c>
      <c r="I17" s="26"/>
      <c r="J17" s="26"/>
      <c r="K17" s="26"/>
      <c r="L17" s="116">
        <v>7152.87</v>
      </c>
      <c r="M17" s="116">
        <v>168761.35</v>
      </c>
      <c r="N17" s="74" t="s">
        <v>16</v>
      </c>
      <c r="O17" s="89"/>
      <c r="Q17" s="32"/>
      <c r="S17" s="32">
        <f>SUM(L17,M17)</f>
        <v>175914.22</v>
      </c>
      <c r="T17" s="32">
        <f>SUM(R17,S17-S3)</f>
        <v>175914.22</v>
      </c>
    </row>
    <row r="18" spans="1:20" ht="24.75" customHeight="1" thickBot="1">
      <c r="A18" s="94" t="s">
        <v>17</v>
      </c>
      <c r="B18" s="94">
        <v>801</v>
      </c>
      <c r="C18" s="94">
        <v>80195</v>
      </c>
      <c r="D18" s="119" t="s">
        <v>86</v>
      </c>
      <c r="E18" s="120" t="s">
        <v>84</v>
      </c>
      <c r="F18" s="21">
        <v>88160</v>
      </c>
      <c r="G18" s="21">
        <f>SUM(H18+I18+L18+M18)</f>
        <v>88160</v>
      </c>
      <c r="H18" s="21">
        <v>17954</v>
      </c>
      <c r="I18" s="21"/>
      <c r="J18" s="21"/>
      <c r="K18" s="21"/>
      <c r="L18" s="121">
        <v>8776</v>
      </c>
      <c r="M18" s="121">
        <v>61430</v>
      </c>
      <c r="N18" s="74" t="s">
        <v>16</v>
      </c>
      <c r="O18" s="89"/>
      <c r="Q18" s="32"/>
      <c r="S18" s="32"/>
      <c r="T18" s="32"/>
    </row>
    <row r="19" spans="1:20" ht="25.5" customHeight="1" thickBot="1">
      <c r="A19" s="94" t="s">
        <v>18</v>
      </c>
      <c r="B19" s="94">
        <v>852</v>
      </c>
      <c r="C19" s="94">
        <v>85295</v>
      </c>
      <c r="D19" s="117" t="s">
        <v>80</v>
      </c>
      <c r="E19" s="118" t="s">
        <v>82</v>
      </c>
      <c r="F19" s="25">
        <v>335424.51</v>
      </c>
      <c r="G19" s="25">
        <f>SUM(H19+I19+L19+M19)</f>
        <v>43118.850000000006</v>
      </c>
      <c r="H19" s="25">
        <v>6845.64</v>
      </c>
      <c r="I19" s="25">
        <v>0</v>
      </c>
      <c r="J19" s="25"/>
      <c r="K19" s="25"/>
      <c r="L19" s="27">
        <v>2338.74</v>
      </c>
      <c r="M19" s="27">
        <v>33934.47</v>
      </c>
      <c r="N19" s="73" t="s">
        <v>79</v>
      </c>
      <c r="O19" s="89"/>
      <c r="P19" s="32"/>
      <c r="Q19" s="32"/>
      <c r="S19" s="32">
        <f>SUM(L19,M19)</f>
        <v>36273.21</v>
      </c>
      <c r="T19" s="32">
        <f>SUM(R19,S19-S4)</f>
        <v>36273.21</v>
      </c>
    </row>
    <row r="20" spans="1:17" ht="24" thickBot="1">
      <c r="A20" s="132" t="s">
        <v>19</v>
      </c>
      <c r="B20" s="133"/>
      <c r="C20" s="133"/>
      <c r="D20" s="133"/>
      <c r="E20" s="134"/>
      <c r="F20" s="67">
        <f aca="true" t="shared" si="1" ref="F20:M20">SUM(F21:F31)</f>
        <v>39759064.08</v>
      </c>
      <c r="G20" s="67">
        <f t="shared" si="1"/>
        <v>15512952.83</v>
      </c>
      <c r="H20" s="67">
        <f t="shared" si="1"/>
        <v>2348164.66</v>
      </c>
      <c r="I20" s="67">
        <f t="shared" si="1"/>
        <v>3120000</v>
      </c>
      <c r="J20" s="67">
        <f t="shared" si="1"/>
        <v>0</v>
      </c>
      <c r="K20" s="67"/>
      <c r="L20" s="67">
        <f t="shared" si="1"/>
        <v>583736.75</v>
      </c>
      <c r="M20" s="67">
        <f t="shared" si="1"/>
        <v>8111355.42</v>
      </c>
      <c r="N20" s="55" t="s">
        <v>91</v>
      </c>
      <c r="O20" s="51"/>
      <c r="Q20" s="32"/>
    </row>
    <row r="21" spans="1:17" ht="47.25" thickBot="1">
      <c r="A21" s="76" t="s">
        <v>15</v>
      </c>
      <c r="B21" s="76">
        <v>400</v>
      </c>
      <c r="C21" s="78">
        <v>40002</v>
      </c>
      <c r="D21" s="77" t="s">
        <v>104</v>
      </c>
      <c r="E21" s="78" t="s">
        <v>84</v>
      </c>
      <c r="F21" s="67">
        <v>283933.24</v>
      </c>
      <c r="G21" s="67">
        <f>SUM(H21+I21+L21+M21)</f>
        <v>5786</v>
      </c>
      <c r="H21" s="67">
        <v>5786</v>
      </c>
      <c r="I21" s="67"/>
      <c r="J21" s="67"/>
      <c r="K21" s="67"/>
      <c r="L21" s="67"/>
      <c r="M21" s="67"/>
      <c r="N21" s="74" t="s">
        <v>16</v>
      </c>
      <c r="O21" s="51"/>
      <c r="Q21" s="32"/>
    </row>
    <row r="22" spans="1:20" ht="28.5" customHeight="1" thickBot="1">
      <c r="A22" s="74" t="s">
        <v>17</v>
      </c>
      <c r="B22" s="135"/>
      <c r="C22" s="165">
        <v>60016</v>
      </c>
      <c r="D22" s="81" t="s">
        <v>67</v>
      </c>
      <c r="E22" s="82" t="s">
        <v>117</v>
      </c>
      <c r="F22" s="67">
        <v>12929836.16</v>
      </c>
      <c r="G22" s="67">
        <f>SUM(H22:M22)-I22</f>
        <v>4294700</v>
      </c>
      <c r="H22" s="67">
        <v>645304</v>
      </c>
      <c r="I22" s="67"/>
      <c r="J22" s="67">
        <v>0</v>
      </c>
      <c r="K22" s="67">
        <v>1349696</v>
      </c>
      <c r="L22" s="80">
        <v>143700</v>
      </c>
      <c r="M22" s="80">
        <v>2156000</v>
      </c>
      <c r="N22" s="73" t="s">
        <v>16</v>
      </c>
      <c r="O22" s="52"/>
      <c r="Q22" s="32"/>
      <c r="S22" s="32">
        <f>SUM(L22,M22)</f>
        <v>2299700</v>
      </c>
      <c r="T22" s="32">
        <f>SUM(M22)</f>
        <v>2156000</v>
      </c>
    </row>
    <row r="23" spans="1:20" ht="71.25" customHeight="1" thickBot="1">
      <c r="A23" s="74" t="s">
        <v>18</v>
      </c>
      <c r="B23" s="135"/>
      <c r="C23" s="165"/>
      <c r="D23" s="79" t="s">
        <v>68</v>
      </c>
      <c r="E23" s="78" t="s">
        <v>93</v>
      </c>
      <c r="F23" s="67">
        <v>14243.15</v>
      </c>
      <c r="G23" s="67">
        <f>SUM(H23+I23+L23+M23)</f>
        <v>5000</v>
      </c>
      <c r="H23" s="67">
        <v>5000</v>
      </c>
      <c r="I23" s="67">
        <v>0</v>
      </c>
      <c r="J23" s="67">
        <v>0</v>
      </c>
      <c r="K23" s="67"/>
      <c r="L23" s="80"/>
      <c r="M23" s="80">
        <v>0</v>
      </c>
      <c r="N23" s="73" t="s">
        <v>16</v>
      </c>
      <c r="O23" s="52"/>
      <c r="Q23" s="32"/>
      <c r="S23" s="32"/>
      <c r="T23" s="32"/>
    </row>
    <row r="24" spans="1:20" ht="49.5" customHeight="1" thickBot="1">
      <c r="A24" s="74" t="s">
        <v>20</v>
      </c>
      <c r="B24" s="135"/>
      <c r="C24" s="165"/>
      <c r="D24" s="79" t="s">
        <v>112</v>
      </c>
      <c r="E24" s="78" t="s">
        <v>83</v>
      </c>
      <c r="F24" s="67">
        <v>3019569</v>
      </c>
      <c r="G24" s="67">
        <f>SUM(H24+I24+L24+M24)</f>
        <v>0</v>
      </c>
      <c r="H24" s="67"/>
      <c r="I24" s="67">
        <v>0</v>
      </c>
      <c r="J24" s="67">
        <v>0</v>
      </c>
      <c r="K24" s="67"/>
      <c r="L24" s="80"/>
      <c r="M24" s="80">
        <v>0</v>
      </c>
      <c r="N24" s="73" t="s">
        <v>16</v>
      </c>
      <c r="O24" s="75"/>
      <c r="Q24" s="32"/>
      <c r="T24" s="32">
        <f>SUM(M24,O24)</f>
        <v>0</v>
      </c>
    </row>
    <row r="25" spans="1:20" ht="47.25" thickBot="1">
      <c r="A25" s="74" t="s">
        <v>21</v>
      </c>
      <c r="B25" s="74">
        <v>720</v>
      </c>
      <c r="C25" s="73">
        <v>72095</v>
      </c>
      <c r="D25" s="83" t="s">
        <v>88</v>
      </c>
      <c r="E25" s="78" t="s">
        <v>75</v>
      </c>
      <c r="F25" s="67">
        <v>1248645.7</v>
      </c>
      <c r="G25" s="67">
        <f>SUM(H25:M25)</f>
        <v>704445.19</v>
      </c>
      <c r="H25" s="67">
        <v>282159.98</v>
      </c>
      <c r="I25" s="67"/>
      <c r="J25" s="67"/>
      <c r="K25" s="67"/>
      <c r="L25" s="80"/>
      <c r="M25" s="80">
        <v>422285.21</v>
      </c>
      <c r="N25" s="73" t="s">
        <v>16</v>
      </c>
      <c r="O25" s="75">
        <v>428.21</v>
      </c>
      <c r="Q25" s="32"/>
      <c r="S25" s="32">
        <f>SUM(L25,M25)</f>
        <v>422285.21</v>
      </c>
      <c r="T25" s="32">
        <f>SUM(M25,O25)</f>
        <v>422713.42000000004</v>
      </c>
    </row>
    <row r="26" spans="1:20" ht="47.25" thickBot="1">
      <c r="A26" s="74" t="s">
        <v>22</v>
      </c>
      <c r="B26" s="74">
        <v>750</v>
      </c>
      <c r="C26" s="73">
        <v>75023</v>
      </c>
      <c r="D26" s="108" t="s">
        <v>118</v>
      </c>
      <c r="E26" s="78" t="s">
        <v>84</v>
      </c>
      <c r="F26" s="67">
        <v>330000</v>
      </c>
      <c r="G26" s="67">
        <f>SUM(H26+I26+L26+M26)</f>
        <v>14500</v>
      </c>
      <c r="H26" s="67">
        <v>14500</v>
      </c>
      <c r="I26" s="67"/>
      <c r="J26" s="67"/>
      <c r="K26" s="67"/>
      <c r="L26" s="80"/>
      <c r="M26" s="80"/>
      <c r="N26" s="73" t="s">
        <v>16</v>
      </c>
      <c r="O26" s="75"/>
      <c r="Q26" s="32"/>
      <c r="S26" s="32"/>
      <c r="T26" s="32"/>
    </row>
    <row r="27" spans="1:18" ht="24" customHeight="1" thickBot="1">
      <c r="A27" s="74" t="s">
        <v>23</v>
      </c>
      <c r="B27" s="74">
        <v>754</v>
      </c>
      <c r="C27" s="73">
        <v>75412</v>
      </c>
      <c r="D27" s="84" t="s">
        <v>85</v>
      </c>
      <c r="E27" s="78" t="s">
        <v>82</v>
      </c>
      <c r="F27" s="67">
        <v>135748.99</v>
      </c>
      <c r="G27" s="67">
        <f>SUM(H27+I27+L27+M27)</f>
        <v>80000</v>
      </c>
      <c r="H27" s="67">
        <v>80000</v>
      </c>
      <c r="I27" s="67"/>
      <c r="J27" s="67"/>
      <c r="K27" s="67"/>
      <c r="L27" s="80"/>
      <c r="M27" s="80"/>
      <c r="N27" s="55" t="s">
        <v>16</v>
      </c>
      <c r="O27" s="52"/>
      <c r="Q27" s="32"/>
      <c r="R27" s="97"/>
    </row>
    <row r="28" spans="1:20" ht="24" customHeight="1" thickBot="1">
      <c r="A28" s="74" t="s">
        <v>24</v>
      </c>
      <c r="B28" s="74">
        <v>801</v>
      </c>
      <c r="C28" s="73">
        <v>80195</v>
      </c>
      <c r="D28" s="84" t="s">
        <v>86</v>
      </c>
      <c r="E28" s="78" t="s">
        <v>84</v>
      </c>
      <c r="F28" s="67">
        <v>712416.56</v>
      </c>
      <c r="G28" s="67">
        <f>SUM(H28:M28)</f>
        <v>549066.28</v>
      </c>
      <c r="H28" s="67">
        <v>194356.47</v>
      </c>
      <c r="I28" s="67"/>
      <c r="J28" s="67">
        <v>0</v>
      </c>
      <c r="K28" s="67"/>
      <c r="L28" s="80">
        <v>44338.47</v>
      </c>
      <c r="M28" s="80">
        <v>310371.34</v>
      </c>
      <c r="N28" s="55" t="s">
        <v>16</v>
      </c>
      <c r="O28" s="52"/>
      <c r="Q28" s="32"/>
      <c r="S28" s="32">
        <f>SUM(L28,M28)</f>
        <v>354709.81000000006</v>
      </c>
      <c r="T28" s="32">
        <f>SUM(M28,O28)</f>
        <v>310371.34</v>
      </c>
    </row>
    <row r="29" spans="1:17" ht="27" customHeight="1" thickBot="1">
      <c r="A29" s="74" t="s">
        <v>25</v>
      </c>
      <c r="B29" s="135">
        <v>900</v>
      </c>
      <c r="C29" s="73">
        <v>90001</v>
      </c>
      <c r="D29" s="79" t="s">
        <v>97</v>
      </c>
      <c r="E29" s="78" t="s">
        <v>83</v>
      </c>
      <c r="F29" s="67">
        <v>660887.8</v>
      </c>
      <c r="G29" s="67">
        <f>SUM(H29+I29+L29+M29)</f>
        <v>173000</v>
      </c>
      <c r="H29" s="67">
        <v>173000</v>
      </c>
      <c r="I29" s="67">
        <v>0</v>
      </c>
      <c r="J29" s="67"/>
      <c r="K29" s="67"/>
      <c r="L29" s="80"/>
      <c r="M29" s="80">
        <v>0</v>
      </c>
      <c r="N29" s="73" t="s">
        <v>16</v>
      </c>
      <c r="O29" s="75">
        <v>1048580</v>
      </c>
      <c r="P29" s="37"/>
      <c r="Q29" s="75"/>
    </row>
    <row r="30" spans="1:20" ht="24" customHeight="1" thickBot="1">
      <c r="A30" s="74" t="s">
        <v>65</v>
      </c>
      <c r="B30" s="166"/>
      <c r="C30" s="73">
        <v>90005</v>
      </c>
      <c r="D30" s="79" t="s">
        <v>70</v>
      </c>
      <c r="E30" s="78" t="s">
        <v>117</v>
      </c>
      <c r="F30" s="67">
        <v>7614129.9</v>
      </c>
      <c r="G30" s="67">
        <f>SUM(H30+I30+L30+M30)</f>
        <v>1162055.9</v>
      </c>
      <c r="H30" s="67">
        <v>120000</v>
      </c>
      <c r="I30" s="67">
        <v>0</v>
      </c>
      <c r="J30" s="67">
        <v>0</v>
      </c>
      <c r="K30" s="67"/>
      <c r="L30" s="80">
        <v>109676.94</v>
      </c>
      <c r="M30" s="80">
        <v>932378.96</v>
      </c>
      <c r="N30" s="55" t="s">
        <v>16</v>
      </c>
      <c r="O30" s="75"/>
      <c r="P30" s="75"/>
      <c r="Q30" s="75"/>
      <c r="S30" s="32">
        <f>SUM(L30,M30)</f>
        <v>1042055.8999999999</v>
      </c>
      <c r="T30" s="32">
        <f>SUM(M30,O30)</f>
        <v>932378.96</v>
      </c>
    </row>
    <row r="31" spans="1:20" ht="47.25" thickBot="1">
      <c r="A31" s="74" t="s">
        <v>71</v>
      </c>
      <c r="B31" s="74">
        <v>921</v>
      </c>
      <c r="C31" s="73">
        <v>92195</v>
      </c>
      <c r="D31" s="85" t="s">
        <v>69</v>
      </c>
      <c r="E31" s="78" t="s">
        <v>78</v>
      </c>
      <c r="F31" s="86">
        <v>12809653.58</v>
      </c>
      <c r="G31" s="67">
        <f>SUM(H31:M31)</f>
        <v>8524399.46</v>
      </c>
      <c r="H31" s="86">
        <v>828058.21</v>
      </c>
      <c r="I31" s="67">
        <v>3120000</v>
      </c>
      <c r="J31" s="67">
        <v>0</v>
      </c>
      <c r="K31" s="67"/>
      <c r="L31" s="80">
        <v>286021.34</v>
      </c>
      <c r="M31" s="80">
        <v>4290319.91</v>
      </c>
      <c r="N31" s="55" t="s">
        <v>16</v>
      </c>
      <c r="O31" s="75"/>
      <c r="P31" s="75"/>
      <c r="Q31" s="75"/>
      <c r="S31" s="32">
        <f>SUM(L31,M31)</f>
        <v>4576341.25</v>
      </c>
      <c r="T31" s="32">
        <f>SUM(M31,O31)</f>
        <v>4290319.91</v>
      </c>
    </row>
    <row r="32" spans="1:20" ht="23.25" customHeight="1">
      <c r="A32" s="140" t="s">
        <v>61</v>
      </c>
      <c r="B32" s="141"/>
      <c r="C32" s="141"/>
      <c r="D32" s="141"/>
      <c r="E32" s="142"/>
      <c r="F32" s="26">
        <f>SUM(F16)</f>
        <v>954485.14</v>
      </c>
      <c r="G32" s="26">
        <f aca="true" t="shared" si="2" ref="G32:M32">SUM(G16)</f>
        <v>307193.06999999995</v>
      </c>
      <c r="H32" s="26">
        <f t="shared" si="2"/>
        <v>24799.64</v>
      </c>
      <c r="I32" s="26">
        <f t="shared" si="2"/>
        <v>0</v>
      </c>
      <c r="J32" s="26">
        <f t="shared" si="2"/>
        <v>0</v>
      </c>
      <c r="K32" s="26">
        <f>SUM(K16)</f>
        <v>0</v>
      </c>
      <c r="L32" s="26">
        <f t="shared" si="2"/>
        <v>18267.61</v>
      </c>
      <c r="M32" s="26">
        <f t="shared" si="2"/>
        <v>264125.82</v>
      </c>
      <c r="N32" s="143" t="s">
        <v>27</v>
      </c>
      <c r="O32" s="75"/>
      <c r="P32" s="37" t="s">
        <v>76</v>
      </c>
      <c r="Q32" s="75"/>
      <c r="R32" s="37" t="s">
        <v>76</v>
      </c>
      <c r="S32" s="34">
        <f>SUM(S16)</f>
        <v>212187.43</v>
      </c>
      <c r="T32" s="34">
        <f>SUM(T16)</f>
        <v>212187.43</v>
      </c>
    </row>
    <row r="33" spans="1:20" ht="30.75" customHeight="1">
      <c r="A33" s="136" t="s">
        <v>19</v>
      </c>
      <c r="B33" s="137"/>
      <c r="C33" s="137"/>
      <c r="D33" s="137"/>
      <c r="E33" s="138"/>
      <c r="F33" s="21">
        <f>SUM(F21:F31)</f>
        <v>39759064.08</v>
      </c>
      <c r="G33" s="21">
        <f aca="true" t="shared" si="3" ref="G33:M33">SUM(G21:G31)</f>
        <v>15512952.83</v>
      </c>
      <c r="H33" s="21">
        <f t="shared" si="3"/>
        <v>2348164.66</v>
      </c>
      <c r="I33" s="21">
        <f t="shared" si="3"/>
        <v>3120000</v>
      </c>
      <c r="J33" s="21">
        <f t="shared" si="3"/>
        <v>0</v>
      </c>
      <c r="K33" s="21">
        <f>SUM(K21:K31)</f>
        <v>1349696</v>
      </c>
      <c r="L33" s="21">
        <f t="shared" si="3"/>
        <v>583736.75</v>
      </c>
      <c r="M33" s="21">
        <f t="shared" si="3"/>
        <v>8111355.42</v>
      </c>
      <c r="N33" s="144"/>
      <c r="O33" s="75">
        <f>SUM(O24:O32)</f>
        <v>1049008.21</v>
      </c>
      <c r="P33" s="75">
        <f>SUM(P29:P32)</f>
        <v>0</v>
      </c>
      <c r="Q33" s="75">
        <f>SUM(Q29:Q32)</f>
        <v>0</v>
      </c>
      <c r="R33" s="37" t="s">
        <v>77</v>
      </c>
      <c r="S33" s="36">
        <f>SUM(S21:S31)</f>
        <v>8695092.17</v>
      </c>
      <c r="T33" s="32">
        <f>SUM(T21:T31)</f>
        <v>8111783.63</v>
      </c>
    </row>
    <row r="34" spans="1:20" ht="24" thickBot="1">
      <c r="A34" s="146" t="s">
        <v>26</v>
      </c>
      <c r="B34" s="147"/>
      <c r="C34" s="147"/>
      <c r="D34" s="147"/>
      <c r="E34" s="148"/>
      <c r="F34" s="24">
        <f aca="true" t="shared" si="4" ref="F34:M34">SUM(F32,F33)</f>
        <v>40713549.22</v>
      </c>
      <c r="G34" s="24">
        <f t="shared" si="4"/>
        <v>15820145.9</v>
      </c>
      <c r="H34" s="24">
        <f t="shared" si="4"/>
        <v>2372964.3000000003</v>
      </c>
      <c r="I34" s="24">
        <f t="shared" si="4"/>
        <v>3120000</v>
      </c>
      <c r="J34" s="24">
        <f t="shared" si="4"/>
        <v>0</v>
      </c>
      <c r="K34" s="24">
        <f t="shared" si="4"/>
        <v>1349696</v>
      </c>
      <c r="L34" s="24">
        <f t="shared" si="4"/>
        <v>602004.36</v>
      </c>
      <c r="M34" s="24">
        <f t="shared" si="4"/>
        <v>8375481.24</v>
      </c>
      <c r="N34" s="145"/>
      <c r="O34" s="75">
        <f>SUM(O32:O33)</f>
        <v>1049008.21</v>
      </c>
      <c r="P34" s="75">
        <f>SUM(P32:P33)</f>
        <v>0</v>
      </c>
      <c r="Q34" s="75">
        <f>SUM(Q33)</f>
        <v>0</v>
      </c>
      <c r="R34" s="32">
        <f>SUM(O34:Q34)</f>
        <v>1049008.21</v>
      </c>
      <c r="S34" s="35">
        <f>SUM(S32,S33)</f>
        <v>8907279.6</v>
      </c>
      <c r="T34" s="32">
        <f>SUM(R34,S34)</f>
        <v>9956287.809999999</v>
      </c>
    </row>
    <row r="35" spans="1:15" ht="29.25" customHeight="1">
      <c r="A35" s="139"/>
      <c r="B35" s="139"/>
      <c r="C35" s="139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131" t="s">
        <v>94</v>
      </c>
      <c r="O35" s="131"/>
    </row>
    <row r="36" spans="1:15" ht="18" customHeight="1">
      <c r="A36" s="40"/>
      <c r="B36" s="40"/>
      <c r="C36" s="40"/>
      <c r="D36" s="41"/>
      <c r="E36" s="42">
        <v>40002</v>
      </c>
      <c r="F36" s="43">
        <f>SUM(F21)</f>
        <v>283933.24</v>
      </c>
      <c r="G36" s="43">
        <f aca="true" t="shared" si="5" ref="G36:M36">SUM(G21)</f>
        <v>5786</v>
      </c>
      <c r="H36" s="43">
        <f t="shared" si="5"/>
        <v>5786</v>
      </c>
      <c r="I36" s="43">
        <f t="shared" si="5"/>
        <v>0</v>
      </c>
      <c r="J36" s="43">
        <f t="shared" si="5"/>
        <v>0</v>
      </c>
      <c r="K36" s="43"/>
      <c r="L36" s="43">
        <f t="shared" si="5"/>
        <v>0</v>
      </c>
      <c r="M36" s="43">
        <f t="shared" si="5"/>
        <v>0</v>
      </c>
      <c r="N36" s="42">
        <v>40002</v>
      </c>
      <c r="O36" s="43">
        <f>SUM(O21)</f>
        <v>0</v>
      </c>
    </row>
    <row r="37" spans="5:15" ht="12.75">
      <c r="E37">
        <v>60014</v>
      </c>
      <c r="F37" s="32"/>
      <c r="G37" s="32"/>
      <c r="H37" s="32"/>
      <c r="I37" s="32"/>
      <c r="J37" s="32"/>
      <c r="K37" s="32"/>
      <c r="L37" s="32"/>
      <c r="M37" s="32"/>
      <c r="O37" s="32"/>
    </row>
    <row r="38" spans="5:15" ht="12.75">
      <c r="E38">
        <v>60016</v>
      </c>
      <c r="F38" s="32">
        <f>SUM(F22:F24)</f>
        <v>15963648.31</v>
      </c>
      <c r="G38" s="32">
        <f aca="true" t="shared" si="6" ref="G38:M38">SUM(G22:G24)</f>
        <v>4299700</v>
      </c>
      <c r="H38" s="32">
        <f t="shared" si="6"/>
        <v>650304</v>
      </c>
      <c r="I38" s="32">
        <f t="shared" si="6"/>
        <v>0</v>
      </c>
      <c r="J38" s="32">
        <f t="shared" si="6"/>
        <v>0</v>
      </c>
      <c r="K38" s="32"/>
      <c r="L38" s="32">
        <f t="shared" si="6"/>
        <v>143700</v>
      </c>
      <c r="M38" s="32">
        <f t="shared" si="6"/>
        <v>2156000</v>
      </c>
      <c r="N38">
        <v>60016</v>
      </c>
      <c r="O38" s="32">
        <f>SUM(O22,O24)</f>
        <v>0</v>
      </c>
    </row>
    <row r="39" spans="5:15" ht="12.75">
      <c r="E39">
        <v>72095</v>
      </c>
      <c r="F39" s="32">
        <f>SUM(F25)</f>
        <v>1248645.7</v>
      </c>
      <c r="G39" s="32">
        <f aca="true" t="shared" si="7" ref="G39:M39">SUM(G25)</f>
        <v>704445.19</v>
      </c>
      <c r="H39" s="32">
        <f t="shared" si="7"/>
        <v>282159.98</v>
      </c>
      <c r="I39" s="32">
        <f t="shared" si="7"/>
        <v>0</v>
      </c>
      <c r="J39" s="32">
        <f t="shared" si="7"/>
        <v>0</v>
      </c>
      <c r="K39" s="32"/>
      <c r="L39" s="32">
        <f t="shared" si="7"/>
        <v>0</v>
      </c>
      <c r="M39" s="32">
        <f t="shared" si="7"/>
        <v>422285.21</v>
      </c>
      <c r="N39">
        <v>72095</v>
      </c>
      <c r="O39" s="32">
        <f>SUM(O25)</f>
        <v>428.21</v>
      </c>
    </row>
    <row r="40" spans="5:15" ht="12.75">
      <c r="E40">
        <v>75023</v>
      </c>
      <c r="F40" s="32">
        <f aca="true" t="shared" si="8" ref="F40:N40">SUM(F26)</f>
        <v>330000</v>
      </c>
      <c r="G40" s="32">
        <f t="shared" si="8"/>
        <v>14500</v>
      </c>
      <c r="H40" s="32">
        <f t="shared" si="8"/>
        <v>14500</v>
      </c>
      <c r="I40" s="32">
        <f t="shared" si="8"/>
        <v>0</v>
      </c>
      <c r="J40" s="32">
        <f t="shared" si="8"/>
        <v>0</v>
      </c>
      <c r="K40" s="32"/>
      <c r="L40" s="32">
        <f t="shared" si="8"/>
        <v>0</v>
      </c>
      <c r="M40" s="32">
        <f t="shared" si="8"/>
        <v>0</v>
      </c>
      <c r="N40" s="32">
        <f t="shared" si="8"/>
        <v>0</v>
      </c>
      <c r="O40" s="32"/>
    </row>
    <row r="41" spans="5:15" ht="12.75">
      <c r="E41">
        <v>75412</v>
      </c>
      <c r="F41" s="32">
        <f>SUM(F27)</f>
        <v>135748.99</v>
      </c>
      <c r="G41" s="32">
        <f aca="true" t="shared" si="9" ref="G41:M41">SUM(G27)</f>
        <v>80000</v>
      </c>
      <c r="H41" s="32">
        <f t="shared" si="9"/>
        <v>80000</v>
      </c>
      <c r="I41" s="32">
        <f t="shared" si="9"/>
        <v>0</v>
      </c>
      <c r="J41" s="32">
        <f t="shared" si="9"/>
        <v>0</v>
      </c>
      <c r="K41" s="32"/>
      <c r="L41" s="32">
        <f t="shared" si="9"/>
        <v>0</v>
      </c>
      <c r="M41" s="32">
        <f t="shared" si="9"/>
        <v>0</v>
      </c>
      <c r="N41">
        <v>75412</v>
      </c>
      <c r="O41" s="32">
        <f>SUM(O27)</f>
        <v>0</v>
      </c>
    </row>
    <row r="42" spans="5:15" ht="12.75">
      <c r="E42">
        <v>80195</v>
      </c>
      <c r="F42" s="32">
        <f>SUM(F28)</f>
        <v>712416.56</v>
      </c>
      <c r="G42" s="32">
        <f aca="true" t="shared" si="10" ref="G42:M42">SUM(G28)</f>
        <v>549066.28</v>
      </c>
      <c r="H42" s="32">
        <f t="shared" si="10"/>
        <v>194356.47</v>
      </c>
      <c r="I42" s="32">
        <f t="shared" si="10"/>
        <v>0</v>
      </c>
      <c r="J42" s="32">
        <f t="shared" si="10"/>
        <v>0</v>
      </c>
      <c r="K42" s="32"/>
      <c r="L42" s="32">
        <f t="shared" si="10"/>
        <v>44338.47</v>
      </c>
      <c r="M42" s="32">
        <f t="shared" si="10"/>
        <v>310371.34</v>
      </c>
      <c r="N42">
        <v>80195</v>
      </c>
      <c r="O42" s="32">
        <f>SUM(O28)</f>
        <v>0</v>
      </c>
    </row>
    <row r="43" spans="5:15" ht="12.75">
      <c r="E43">
        <v>90001</v>
      </c>
      <c r="F43" s="32">
        <f>SUM(F29)</f>
        <v>660887.8</v>
      </c>
      <c r="G43" s="32">
        <f aca="true" t="shared" si="11" ref="G43:M43">SUM(G29)</f>
        <v>173000</v>
      </c>
      <c r="H43" s="32">
        <f t="shared" si="11"/>
        <v>173000</v>
      </c>
      <c r="I43" s="32">
        <f t="shared" si="11"/>
        <v>0</v>
      </c>
      <c r="J43" s="32">
        <f t="shared" si="11"/>
        <v>0</v>
      </c>
      <c r="K43" s="32"/>
      <c r="L43" s="32">
        <f t="shared" si="11"/>
        <v>0</v>
      </c>
      <c r="M43" s="32">
        <f t="shared" si="11"/>
        <v>0</v>
      </c>
      <c r="N43">
        <v>90001</v>
      </c>
      <c r="O43" s="32">
        <f>SUM(O29)</f>
        <v>1048580</v>
      </c>
    </row>
    <row r="44" spans="5:17" ht="12.75">
      <c r="E44">
        <v>90005</v>
      </c>
      <c r="F44" s="32">
        <f>SUM(F30)</f>
        <v>7614129.9</v>
      </c>
      <c r="G44" s="32">
        <f aca="true" t="shared" si="12" ref="G44:M44">SUM(G30)</f>
        <v>1162055.9</v>
      </c>
      <c r="H44" s="32">
        <f t="shared" si="12"/>
        <v>120000</v>
      </c>
      <c r="I44" s="32">
        <f t="shared" si="12"/>
        <v>0</v>
      </c>
      <c r="J44" s="32">
        <f t="shared" si="12"/>
        <v>0</v>
      </c>
      <c r="K44" s="32"/>
      <c r="L44" s="32">
        <f t="shared" si="12"/>
        <v>109676.94</v>
      </c>
      <c r="M44" s="32">
        <f t="shared" si="12"/>
        <v>932378.96</v>
      </c>
      <c r="N44">
        <v>90005</v>
      </c>
      <c r="O44" s="32">
        <f>SUM(O30)</f>
        <v>0</v>
      </c>
      <c r="P44" s="32">
        <f>SUM(P30:P31)</f>
        <v>0</v>
      </c>
      <c r="Q44" s="32"/>
    </row>
    <row r="45" spans="5:15" ht="12.75">
      <c r="E45">
        <v>92195</v>
      </c>
      <c r="F45" s="32">
        <f>SUM(F31)</f>
        <v>12809653.58</v>
      </c>
      <c r="G45" s="32">
        <f aca="true" t="shared" si="13" ref="G45:M45">SUM(G31)</f>
        <v>8524399.46</v>
      </c>
      <c r="H45" s="32">
        <f t="shared" si="13"/>
        <v>828058.21</v>
      </c>
      <c r="I45" s="32">
        <f t="shared" si="13"/>
        <v>3120000</v>
      </c>
      <c r="J45" s="32">
        <f t="shared" si="13"/>
        <v>0</v>
      </c>
      <c r="K45" s="32"/>
      <c r="L45" s="32">
        <f t="shared" si="13"/>
        <v>286021.34</v>
      </c>
      <c r="M45" s="32">
        <f t="shared" si="13"/>
        <v>4290319.91</v>
      </c>
      <c r="N45">
        <v>92195</v>
      </c>
      <c r="O45" s="32">
        <f>SUM(O31)</f>
        <v>0</v>
      </c>
    </row>
    <row r="46" spans="6:18" ht="12.75">
      <c r="F46" s="32">
        <f>SUM(F36:F45)</f>
        <v>39759064.08</v>
      </c>
      <c r="G46" s="32">
        <f aca="true" t="shared" si="14" ref="G46:M46">SUM(G36:G45)</f>
        <v>15512952.83</v>
      </c>
      <c r="H46" s="32">
        <f t="shared" si="14"/>
        <v>2348164.66</v>
      </c>
      <c r="I46" s="32">
        <f t="shared" si="14"/>
        <v>3120000</v>
      </c>
      <c r="J46" s="32">
        <f t="shared" si="14"/>
        <v>0</v>
      </c>
      <c r="K46" s="32"/>
      <c r="L46" s="32">
        <f t="shared" si="14"/>
        <v>583736.75</v>
      </c>
      <c r="M46" s="32">
        <f t="shared" si="14"/>
        <v>8111355.42</v>
      </c>
      <c r="O46" s="32">
        <f>SUM(O36:O45)</f>
        <v>1049008.21</v>
      </c>
      <c r="P46" s="32">
        <f>SUM(P36:P45)</f>
        <v>0</v>
      </c>
      <c r="Q46" s="32"/>
      <c r="R46" s="32">
        <f>SUM(O46:P46)</f>
        <v>1049008.21</v>
      </c>
    </row>
    <row r="49" spans="5:13" ht="12.75">
      <c r="E49" t="s">
        <v>95</v>
      </c>
      <c r="G49" s="32">
        <f aca="true" t="shared" si="15" ref="G49:M49">SUM(G22:G27,G30,G31)</f>
        <v>14785100.55</v>
      </c>
      <c r="H49" s="32">
        <f t="shared" si="15"/>
        <v>1975022.19</v>
      </c>
      <c r="I49" s="32">
        <f t="shared" si="15"/>
        <v>3120000</v>
      </c>
      <c r="J49" s="32">
        <f t="shared" si="15"/>
        <v>0</v>
      </c>
      <c r="K49" s="32"/>
      <c r="L49" s="32">
        <f t="shared" si="15"/>
        <v>539398.28</v>
      </c>
      <c r="M49" s="32">
        <f t="shared" si="15"/>
        <v>7800984.08</v>
      </c>
    </row>
    <row r="50" spans="5:13" ht="12.75">
      <c r="E50" t="s">
        <v>96</v>
      </c>
      <c r="G50" s="32">
        <f aca="true" t="shared" si="16" ref="G50:M50">SUM(G21,G28,G29)</f>
        <v>727852.28</v>
      </c>
      <c r="H50" s="32">
        <f t="shared" si="16"/>
        <v>373142.47</v>
      </c>
      <c r="I50" s="32">
        <f t="shared" si="16"/>
        <v>0</v>
      </c>
      <c r="J50" s="32">
        <f t="shared" si="16"/>
        <v>0</v>
      </c>
      <c r="K50" s="32"/>
      <c r="L50" s="32">
        <f t="shared" si="16"/>
        <v>44338.47</v>
      </c>
      <c r="M50" s="32">
        <f t="shared" si="16"/>
        <v>310371.34</v>
      </c>
    </row>
    <row r="51" spans="7:13" ht="12.75">
      <c r="G51" s="32"/>
      <c r="H51" s="32"/>
      <c r="I51" s="32"/>
      <c r="J51" s="32"/>
      <c r="K51" s="32"/>
      <c r="L51" s="32"/>
      <c r="M51" s="32"/>
    </row>
    <row r="52" spans="7:13" ht="12.75">
      <c r="G52" s="32"/>
      <c r="H52" s="32"/>
      <c r="I52" s="32"/>
      <c r="J52" s="32"/>
      <c r="K52" s="32"/>
      <c r="L52" s="32"/>
      <c r="M52" s="32"/>
    </row>
    <row r="53" ht="12.75">
      <c r="G53" s="32"/>
    </row>
    <row r="54" ht="12.75">
      <c r="G54" s="32"/>
    </row>
    <row r="55" spans="5:14" ht="12.75">
      <c r="E55" s="99">
        <v>0</v>
      </c>
      <c r="G55" s="32">
        <f aca="true" t="shared" si="17" ref="G55:M55">SUM(G21:G21,G27,G29)</f>
        <v>258786</v>
      </c>
      <c r="H55" s="32">
        <f t="shared" si="17"/>
        <v>258786</v>
      </c>
      <c r="I55" s="32">
        <f t="shared" si="17"/>
        <v>0</v>
      </c>
      <c r="J55" s="32">
        <f t="shared" si="17"/>
        <v>0</v>
      </c>
      <c r="K55" s="32"/>
      <c r="L55" s="32">
        <f t="shared" si="17"/>
        <v>0</v>
      </c>
      <c r="M55" s="32">
        <f t="shared" si="17"/>
        <v>0</v>
      </c>
      <c r="N55" s="32">
        <f>SUM(H55:M55)</f>
        <v>258786</v>
      </c>
    </row>
    <row r="56" spans="5:14" ht="12.75">
      <c r="E56" s="99" t="s">
        <v>103</v>
      </c>
      <c r="G56" s="32">
        <f aca="true" t="shared" si="18" ref="G56:M56">SUM(G22:G25,G28,G30,G31)</f>
        <v>15239666.83</v>
      </c>
      <c r="H56" s="32">
        <f t="shared" si="18"/>
        <v>2074878.66</v>
      </c>
      <c r="I56" s="32">
        <f t="shared" si="18"/>
        <v>3120000</v>
      </c>
      <c r="J56" s="32">
        <f t="shared" si="18"/>
        <v>0</v>
      </c>
      <c r="K56" s="32"/>
      <c r="L56" s="32">
        <f t="shared" si="18"/>
        <v>583736.75</v>
      </c>
      <c r="M56" s="32">
        <f t="shared" si="18"/>
        <v>8111355.42</v>
      </c>
      <c r="N56" s="32">
        <f>SUM(H56,J56:M56)</f>
        <v>10769970.83</v>
      </c>
    </row>
    <row r="57" spans="7:14" ht="12.75">
      <c r="G57" s="32">
        <f aca="true" t="shared" si="19" ref="G57:M57">SUM(G55:G56)</f>
        <v>15498452.83</v>
      </c>
      <c r="H57" s="32">
        <f t="shared" si="19"/>
        <v>2333664.66</v>
      </c>
      <c r="I57" s="32">
        <f t="shared" si="19"/>
        <v>3120000</v>
      </c>
      <c r="J57" s="32">
        <f t="shared" si="19"/>
        <v>0</v>
      </c>
      <c r="K57" s="32"/>
      <c r="L57" s="32">
        <f t="shared" si="19"/>
        <v>583736.75</v>
      </c>
      <c r="M57" s="32">
        <f t="shared" si="19"/>
        <v>8111355.42</v>
      </c>
      <c r="N57" s="32">
        <f>SUM(H57,J57:M57)</f>
        <v>11028756.83</v>
      </c>
    </row>
    <row r="58" ht="12.75">
      <c r="E58" s="33" t="s">
        <v>105</v>
      </c>
    </row>
  </sheetData>
  <sheetProtection/>
  <mergeCells count="36">
    <mergeCell ref="R11:R13"/>
    <mergeCell ref="S11:S13"/>
    <mergeCell ref="C22:C24"/>
    <mergeCell ref="B29:B30"/>
    <mergeCell ref="H11:H14"/>
    <mergeCell ref="I11:I14"/>
    <mergeCell ref="G10:G14"/>
    <mergeCell ref="H10:M10"/>
    <mergeCell ref="J12:J14"/>
    <mergeCell ref="L1:M1"/>
    <mergeCell ref="A9:A14"/>
    <mergeCell ref="B9:B14"/>
    <mergeCell ref="C9:C14"/>
    <mergeCell ref="D9:D14"/>
    <mergeCell ref="F9:F14"/>
    <mergeCell ref="G9:M9"/>
    <mergeCell ref="E9:E14"/>
    <mergeCell ref="L11:L14"/>
    <mergeCell ref="M11:M14"/>
    <mergeCell ref="O9:Q9"/>
    <mergeCell ref="O13:P13"/>
    <mergeCell ref="A16:E16"/>
    <mergeCell ref="N9:N14"/>
    <mergeCell ref="K11:K14"/>
    <mergeCell ref="L2:N2"/>
    <mergeCell ref="L3:N3"/>
    <mergeCell ref="L4:N4"/>
    <mergeCell ref="A7:N7"/>
    <mergeCell ref="N35:O35"/>
    <mergeCell ref="A20:E20"/>
    <mergeCell ref="B22:B24"/>
    <mergeCell ref="A33:E33"/>
    <mergeCell ref="A35:C35"/>
    <mergeCell ref="A32:E32"/>
    <mergeCell ref="N32:N34"/>
    <mergeCell ref="A34:E34"/>
  </mergeCells>
  <printOptions/>
  <pageMargins left="0.7086614173228346" right="0.7086614173228346" top="0.984251968503937" bottom="0.6889763779527559" header="0" footer="0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3">
      <selection activeCell="H2" sqref="H2"/>
    </sheetView>
  </sheetViews>
  <sheetFormatPr defaultColWidth="9.00390625" defaultRowHeight="12.75"/>
  <cols>
    <col min="1" max="1" width="40.375" style="0" customWidth="1"/>
    <col min="2" max="2" width="5.00390625" style="0" customWidth="1"/>
    <col min="3" max="3" width="8.125" style="0" customWidth="1"/>
    <col min="4" max="4" width="11.625" style="0" customWidth="1"/>
    <col min="5" max="5" width="8.125" style="0" customWidth="1"/>
    <col min="6" max="6" width="12.875" style="0" customWidth="1"/>
    <col min="7" max="7" width="7.125" style="0" customWidth="1"/>
    <col min="8" max="8" width="8.75390625" style="0" customWidth="1"/>
    <col min="9" max="9" width="8.875" style="0" customWidth="1"/>
    <col min="10" max="10" width="10.875" style="0" customWidth="1"/>
    <col min="11" max="11" width="8.25390625" style="0" customWidth="1"/>
    <col min="12" max="12" width="9.75390625" style="0" customWidth="1"/>
    <col min="13" max="13" width="8.75390625" style="0" customWidth="1"/>
    <col min="14" max="14" width="8.375" style="0" customWidth="1"/>
    <col min="15" max="15" width="9.25390625" style="0" customWidth="1"/>
    <col min="16" max="16" width="11.25390625" style="0" customWidth="1"/>
    <col min="17" max="17" width="11.375" style="0" customWidth="1"/>
    <col min="18" max="18" width="12.625" style="0" customWidth="1"/>
    <col min="20" max="20" width="11.00390625" style="0" customWidth="1"/>
  </cols>
  <sheetData>
    <row r="1" spans="1:20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77" t="s">
        <v>120</v>
      </c>
      <c r="Q1" s="177"/>
      <c r="R1" s="29"/>
      <c r="S1" s="29"/>
      <c r="T1" s="2"/>
    </row>
    <row r="2" spans="1:20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79" t="s">
        <v>126</v>
      </c>
      <c r="Q2" s="179"/>
      <c r="R2" s="179"/>
      <c r="S2" s="179"/>
      <c r="T2" s="2"/>
    </row>
    <row r="3" spans="1:20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 t="s">
        <v>0</v>
      </c>
      <c r="Q3" s="30"/>
      <c r="R3" s="30"/>
      <c r="S3" s="30"/>
      <c r="T3" s="2"/>
    </row>
    <row r="4" spans="1:2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79" t="s">
        <v>125</v>
      </c>
      <c r="Q4" s="179"/>
      <c r="R4" s="179"/>
      <c r="S4" s="179"/>
      <c r="T4" s="2"/>
    </row>
    <row r="5" spans="1:20" ht="12.75">
      <c r="A5" s="178" t="s">
        <v>116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0" ht="12.75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2"/>
      <c r="R6" s="192" t="s">
        <v>32</v>
      </c>
      <c r="S6" s="192"/>
      <c r="T6" s="192"/>
    </row>
    <row r="7" spans="1:20" ht="12.75">
      <c r="A7" s="175" t="s">
        <v>33</v>
      </c>
      <c r="B7" s="175" t="s">
        <v>3</v>
      </c>
      <c r="C7" s="175" t="s">
        <v>30</v>
      </c>
      <c r="D7" s="175" t="s">
        <v>35</v>
      </c>
      <c r="E7" s="176" t="s">
        <v>34</v>
      </c>
      <c r="F7" s="175" t="s">
        <v>36</v>
      </c>
      <c r="G7" s="176" t="s">
        <v>34</v>
      </c>
      <c r="H7" s="175" t="s">
        <v>37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</row>
    <row r="8" spans="1:20" ht="12.75">
      <c r="A8" s="175"/>
      <c r="B8" s="175"/>
      <c r="C8" s="175"/>
      <c r="D8" s="175"/>
      <c r="E8" s="176"/>
      <c r="F8" s="175"/>
      <c r="G8" s="176"/>
      <c r="H8" s="175" t="s">
        <v>38</v>
      </c>
      <c r="I8" s="175" t="s">
        <v>37</v>
      </c>
      <c r="J8" s="175"/>
      <c r="K8" s="175"/>
      <c r="L8" s="175"/>
      <c r="M8" s="175"/>
      <c r="N8" s="175"/>
      <c r="O8" s="175"/>
      <c r="P8" s="175" t="s">
        <v>31</v>
      </c>
      <c r="Q8" s="193" t="s">
        <v>37</v>
      </c>
      <c r="R8" s="193"/>
      <c r="S8" s="193"/>
      <c r="T8" s="193"/>
    </row>
    <row r="9" spans="1:20" ht="12.75">
      <c r="A9" s="175"/>
      <c r="B9" s="175"/>
      <c r="C9" s="175"/>
      <c r="D9" s="175"/>
      <c r="E9" s="176"/>
      <c r="F9" s="175"/>
      <c r="G9" s="176"/>
      <c r="H9" s="175"/>
      <c r="I9" s="175" t="s">
        <v>39</v>
      </c>
      <c r="J9" s="175"/>
      <c r="K9" s="175" t="s">
        <v>40</v>
      </c>
      <c r="L9" s="175" t="s">
        <v>41</v>
      </c>
      <c r="M9" s="176" t="s">
        <v>42</v>
      </c>
      <c r="N9" s="175" t="s">
        <v>43</v>
      </c>
      <c r="O9" s="175" t="s">
        <v>44</v>
      </c>
      <c r="P9" s="175"/>
      <c r="Q9" s="180" t="s">
        <v>45</v>
      </c>
      <c r="R9" s="47" t="s">
        <v>11</v>
      </c>
      <c r="S9" s="175" t="s">
        <v>46</v>
      </c>
      <c r="T9" s="175" t="s">
        <v>47</v>
      </c>
    </row>
    <row r="10" spans="1:20" ht="128.25" customHeight="1">
      <c r="A10" s="175"/>
      <c r="B10" s="175"/>
      <c r="C10" s="175"/>
      <c r="D10" s="175"/>
      <c r="E10" s="176"/>
      <c r="F10" s="175"/>
      <c r="G10" s="176"/>
      <c r="H10" s="175"/>
      <c r="I10" s="48" t="s">
        <v>48</v>
      </c>
      <c r="J10" s="48" t="s">
        <v>49</v>
      </c>
      <c r="K10" s="175"/>
      <c r="L10" s="175"/>
      <c r="M10" s="176"/>
      <c r="N10" s="175"/>
      <c r="O10" s="175"/>
      <c r="P10" s="175"/>
      <c r="Q10" s="180"/>
      <c r="R10" s="46" t="s">
        <v>50</v>
      </c>
      <c r="S10" s="175"/>
      <c r="T10" s="175"/>
    </row>
    <row r="11" spans="1:2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 t="s">
        <v>87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</row>
    <row r="12" spans="1:20" ht="37.5" customHeight="1">
      <c r="A12" s="186" t="s">
        <v>109</v>
      </c>
      <c r="B12" s="187"/>
      <c r="C12" s="187"/>
      <c r="D12" s="6">
        <f>SUM(D13)</f>
        <v>0</v>
      </c>
      <c r="E12" s="6"/>
      <c r="F12" s="6">
        <f>SUM(H12+P12)</f>
        <v>0</v>
      </c>
      <c r="G12" s="70"/>
      <c r="H12" s="7"/>
      <c r="I12" s="7"/>
      <c r="J12" s="7"/>
      <c r="K12" s="7"/>
      <c r="L12" s="7"/>
      <c r="M12" s="7"/>
      <c r="N12" s="7"/>
      <c r="O12" s="7"/>
      <c r="P12" s="7">
        <v>0</v>
      </c>
      <c r="Q12" s="7">
        <f>SUM(Q13)</f>
        <v>0</v>
      </c>
      <c r="R12" s="7">
        <f>SUM(R13)</f>
        <v>0</v>
      </c>
      <c r="S12" s="8"/>
      <c r="T12" s="8"/>
    </row>
    <row r="13" spans="1:20" ht="12.75">
      <c r="A13" s="9"/>
      <c r="B13" s="9"/>
      <c r="C13" s="9"/>
      <c r="D13" s="10">
        <v>0</v>
      </c>
      <c r="E13" s="10"/>
      <c r="F13" s="10">
        <f>SUM(H13+P13)</f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1">
        <f>SUM(Q13)</f>
        <v>0</v>
      </c>
      <c r="Q13" s="11">
        <f>SUM(R13)</f>
        <v>0</v>
      </c>
      <c r="R13" s="11">
        <v>0</v>
      </c>
      <c r="S13" s="11"/>
      <c r="T13" s="11"/>
    </row>
    <row r="14" spans="1:20" ht="36.75" customHeight="1">
      <c r="A14" s="190" t="s">
        <v>51</v>
      </c>
      <c r="B14" s="191"/>
      <c r="C14" s="191"/>
      <c r="D14" s="10">
        <f aca="true" t="shared" si="0" ref="D14:R14">SUM(D15:D15)</f>
        <v>0</v>
      </c>
      <c r="E14" s="10"/>
      <c r="F14" s="10">
        <f t="shared" si="0"/>
        <v>0</v>
      </c>
      <c r="G14" s="10"/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6">
        <f t="shared" si="0"/>
        <v>0</v>
      </c>
      <c r="R14" s="6">
        <f t="shared" si="0"/>
        <v>0</v>
      </c>
      <c r="S14" s="12"/>
      <c r="T14" s="12"/>
    </row>
    <row r="15" spans="1:20" ht="39.75" customHeight="1">
      <c r="A15" s="50"/>
      <c r="B15" s="38"/>
      <c r="C15" s="39"/>
      <c r="D15" s="10"/>
      <c r="E15" s="17"/>
      <c r="F15" s="17"/>
      <c r="G15" s="17"/>
      <c r="H15" s="10"/>
      <c r="I15" s="17"/>
      <c r="J15" s="17"/>
      <c r="K15" s="17"/>
      <c r="L15" s="17"/>
      <c r="M15" s="17"/>
      <c r="N15" s="17"/>
      <c r="O15" s="17"/>
      <c r="P15" s="18"/>
      <c r="Q15" s="11"/>
      <c r="R15" s="11"/>
      <c r="S15" s="11"/>
      <c r="T15" s="11"/>
    </row>
    <row r="16" spans="1:20" ht="38.25" customHeight="1">
      <c r="A16" s="188" t="s">
        <v>60</v>
      </c>
      <c r="B16" s="189"/>
      <c r="C16" s="189"/>
      <c r="D16" s="10">
        <f>SUM(D17:D23)</f>
        <v>24500</v>
      </c>
      <c r="E16" s="10"/>
      <c r="F16" s="10">
        <f>SUM(F17:F23)</f>
        <v>137679.71</v>
      </c>
      <c r="G16" s="10"/>
      <c r="H16" s="10">
        <f aca="true" t="shared" si="1" ref="H16:O16">SUM(H17:H17)</f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0">
        <f t="shared" si="1"/>
        <v>0</v>
      </c>
      <c r="P16" s="10">
        <f>SUM(P17:P23)</f>
        <v>137679.71</v>
      </c>
      <c r="Q16" s="10">
        <f>SUM(Q17:Q23)</f>
        <v>137679.71</v>
      </c>
      <c r="R16" s="10">
        <f>SUM(R17:R17)</f>
        <v>0</v>
      </c>
      <c r="S16" s="10">
        <f>SUM(S17:S17)</f>
        <v>0</v>
      </c>
      <c r="T16" s="10">
        <f>SUM(T17:T17)</f>
        <v>0</v>
      </c>
    </row>
    <row r="17" spans="1:20" ht="45">
      <c r="A17" s="69" t="s">
        <v>111</v>
      </c>
      <c r="B17" s="182">
        <v>600</v>
      </c>
      <c r="C17" s="184">
        <v>60014</v>
      </c>
      <c r="D17" s="173"/>
      <c r="E17" s="171">
        <v>6300</v>
      </c>
      <c r="F17" s="17">
        <f aca="true" t="shared" si="2" ref="F17:F23">SUM(H17+P17)</f>
        <v>58656</v>
      </c>
      <c r="G17" s="105"/>
      <c r="H17" s="17"/>
      <c r="I17" s="17"/>
      <c r="J17" s="17"/>
      <c r="K17" s="17"/>
      <c r="L17" s="17"/>
      <c r="M17" s="17"/>
      <c r="N17" s="17"/>
      <c r="O17" s="17"/>
      <c r="P17" s="18">
        <f aca="true" t="shared" si="3" ref="P17:P23">SUM(Q17)</f>
        <v>58656</v>
      </c>
      <c r="Q17" s="11">
        <v>58656</v>
      </c>
      <c r="R17" s="11">
        <v>0</v>
      </c>
      <c r="S17" s="11"/>
      <c r="T17" s="11"/>
    </row>
    <row r="18" spans="1:20" ht="45">
      <c r="A18" s="69" t="s">
        <v>122</v>
      </c>
      <c r="B18" s="183"/>
      <c r="C18" s="185"/>
      <c r="D18" s="174"/>
      <c r="E18" s="172"/>
      <c r="F18" s="17">
        <f t="shared" si="2"/>
        <v>29523.71</v>
      </c>
      <c r="G18" s="127"/>
      <c r="H18" s="17"/>
      <c r="I18" s="17"/>
      <c r="J18" s="17"/>
      <c r="K18" s="17"/>
      <c r="L18" s="17"/>
      <c r="M18" s="17"/>
      <c r="N18" s="17"/>
      <c r="O18" s="17"/>
      <c r="P18" s="18">
        <f t="shared" si="3"/>
        <v>29523.71</v>
      </c>
      <c r="Q18" s="11">
        <v>29523.71</v>
      </c>
      <c r="R18" s="11"/>
      <c r="S18" s="11"/>
      <c r="T18" s="11"/>
    </row>
    <row r="19" spans="1:20" ht="33.75">
      <c r="A19" s="49" t="s">
        <v>110</v>
      </c>
      <c r="B19" s="109">
        <v>600</v>
      </c>
      <c r="C19" s="110">
        <v>60017</v>
      </c>
      <c r="D19" s="10">
        <v>24500</v>
      </c>
      <c r="E19" s="71">
        <v>6630</v>
      </c>
      <c r="F19" s="17">
        <f t="shared" si="2"/>
        <v>49500</v>
      </c>
      <c r="G19" s="17"/>
      <c r="H19" s="10">
        <f>SUM(I19:O19)</f>
        <v>0</v>
      </c>
      <c r="I19" s="17"/>
      <c r="J19" s="17">
        <v>0</v>
      </c>
      <c r="K19" s="17"/>
      <c r="L19" s="17"/>
      <c r="M19" s="17"/>
      <c r="N19" s="17"/>
      <c r="O19" s="17"/>
      <c r="P19" s="18">
        <f t="shared" si="3"/>
        <v>49500</v>
      </c>
      <c r="Q19" s="11">
        <v>49500</v>
      </c>
      <c r="R19" s="11"/>
      <c r="S19" s="11"/>
      <c r="T19" s="11"/>
    </row>
    <row r="20" spans="1:20" ht="12.75">
      <c r="A20" s="20"/>
      <c r="B20" s="182"/>
      <c r="C20" s="184"/>
      <c r="D20" s="10"/>
      <c r="E20" s="17"/>
      <c r="F20" s="17">
        <f t="shared" si="2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8">
        <f t="shared" si="3"/>
        <v>0</v>
      </c>
      <c r="Q20" s="11"/>
      <c r="R20" s="11">
        <v>0</v>
      </c>
      <c r="S20" s="11"/>
      <c r="T20" s="11"/>
    </row>
    <row r="21" spans="1:20" ht="12.75">
      <c r="A21" s="20"/>
      <c r="B21" s="183"/>
      <c r="C21" s="185"/>
      <c r="D21" s="10"/>
      <c r="E21" s="17"/>
      <c r="F21" s="17">
        <f t="shared" si="2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8">
        <f t="shared" si="3"/>
        <v>0</v>
      </c>
      <c r="Q21" s="11"/>
      <c r="R21" s="11">
        <v>0</v>
      </c>
      <c r="S21" s="11"/>
      <c r="T21" s="11"/>
    </row>
    <row r="22" spans="1:20" ht="12.75">
      <c r="A22" s="16"/>
      <c r="B22" s="38"/>
      <c r="C22" s="39"/>
      <c r="D22" s="10"/>
      <c r="E22" s="17"/>
      <c r="F22" s="17">
        <f t="shared" si="2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8">
        <f t="shared" si="3"/>
        <v>0</v>
      </c>
      <c r="Q22" s="11"/>
      <c r="R22" s="11">
        <v>0</v>
      </c>
      <c r="S22" s="11"/>
      <c r="T22" s="11"/>
    </row>
    <row r="23" spans="1:20" ht="12.75">
      <c r="A23" s="54"/>
      <c r="B23" s="38"/>
      <c r="C23" s="39"/>
      <c r="D23" s="10"/>
      <c r="E23" s="17"/>
      <c r="F23" s="17">
        <f t="shared" si="2"/>
        <v>0</v>
      </c>
      <c r="G23" s="17"/>
      <c r="H23" s="10"/>
      <c r="I23" s="17"/>
      <c r="J23" s="17"/>
      <c r="K23" s="17"/>
      <c r="L23" s="17"/>
      <c r="M23" s="17"/>
      <c r="N23" s="17"/>
      <c r="O23" s="17"/>
      <c r="P23" s="18">
        <f t="shared" si="3"/>
        <v>0</v>
      </c>
      <c r="Q23" s="11"/>
      <c r="R23" s="11"/>
      <c r="S23" s="11"/>
      <c r="T23" s="11"/>
    </row>
    <row r="24" spans="1:20" ht="12.75">
      <c r="A24" s="181" t="s">
        <v>26</v>
      </c>
      <c r="B24" s="181"/>
      <c r="C24" s="181"/>
      <c r="D24" s="28">
        <f>SUM(D12+D14+D16)</f>
        <v>24500</v>
      </c>
      <c r="E24" s="28"/>
      <c r="F24" s="28">
        <f>SUM(F12+F14+F16)</f>
        <v>137679.71</v>
      </c>
      <c r="G24" s="28"/>
      <c r="H24" s="28">
        <f>SUM(H12+H14+H16)</f>
        <v>0</v>
      </c>
      <c r="I24" s="28">
        <f>SUM(I12+I14+I16)</f>
        <v>0</v>
      </c>
      <c r="J24" s="28">
        <f>SUM(J12+J14+J16)</f>
        <v>0</v>
      </c>
      <c r="K24" s="28">
        <f>SUM(K14+K16)</f>
        <v>0</v>
      </c>
      <c r="L24" s="28">
        <f aca="true" t="shared" si="4" ref="L24:T24">SUM(L12+L14+L16)</f>
        <v>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8">
        <f t="shared" si="4"/>
        <v>137679.71</v>
      </c>
      <c r="Q24" s="28">
        <f t="shared" si="4"/>
        <v>137679.71</v>
      </c>
      <c r="R24" s="28">
        <f t="shared" si="4"/>
        <v>0</v>
      </c>
      <c r="S24" s="28">
        <f t="shared" si="4"/>
        <v>0</v>
      </c>
      <c r="T24" s="28">
        <f t="shared" si="4"/>
        <v>0</v>
      </c>
    </row>
  </sheetData>
  <sheetProtection/>
  <mergeCells count="36">
    <mergeCell ref="P2:S2"/>
    <mergeCell ref="R6:T6"/>
    <mergeCell ref="L9:L10"/>
    <mergeCell ref="S9:S10"/>
    <mergeCell ref="M9:M10"/>
    <mergeCell ref="Q8:T8"/>
    <mergeCell ref="T9:T10"/>
    <mergeCell ref="P8:P10"/>
    <mergeCell ref="I8:O8"/>
    <mergeCell ref="A24:C24"/>
    <mergeCell ref="B20:B21"/>
    <mergeCell ref="C20:C21"/>
    <mergeCell ref="A12:C12"/>
    <mergeCell ref="A16:C16"/>
    <mergeCell ref="A14:C14"/>
    <mergeCell ref="B17:B18"/>
    <mergeCell ref="C17:C18"/>
    <mergeCell ref="P1:Q1"/>
    <mergeCell ref="A5:T5"/>
    <mergeCell ref="P4:S4"/>
    <mergeCell ref="Q9:Q10"/>
    <mergeCell ref="N9:N10"/>
    <mergeCell ref="O9:O10"/>
    <mergeCell ref="A7:A10"/>
    <mergeCell ref="C7:C10"/>
    <mergeCell ref="F7:F10"/>
    <mergeCell ref="H7:T7"/>
    <mergeCell ref="E17:E18"/>
    <mergeCell ref="D17:D18"/>
    <mergeCell ref="D7:D10"/>
    <mergeCell ref="K9:K10"/>
    <mergeCell ref="B7:B10"/>
    <mergeCell ref="I9:J9"/>
    <mergeCell ref="H8:H10"/>
    <mergeCell ref="E7:E10"/>
    <mergeCell ref="G7:G10"/>
  </mergeCells>
  <printOptions/>
  <pageMargins left="0.7086614173228346" right="0.7086614173228346" top="0.984251968503937" bottom="0.6889763779527559" header="0" footer="0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7.875" style="0" customWidth="1"/>
    <col min="4" max="4" width="5.25390625" style="0" customWidth="1"/>
    <col min="5" max="5" width="105.375" style="0" customWidth="1"/>
    <col min="6" max="6" width="25.375" style="0" customWidth="1"/>
    <col min="7" max="7" width="12.00390625" style="0" customWidth="1"/>
  </cols>
  <sheetData>
    <row r="1" spans="1:7" ht="15">
      <c r="A1" s="1"/>
      <c r="B1" s="1"/>
      <c r="C1" s="1"/>
      <c r="D1" s="1"/>
      <c r="E1" s="211" t="s">
        <v>106</v>
      </c>
      <c r="F1" s="211"/>
      <c r="G1" s="211"/>
    </row>
    <row r="2" spans="1:7" ht="15">
      <c r="A2" s="1"/>
      <c r="B2" s="1"/>
      <c r="C2" s="1"/>
      <c r="D2" s="1"/>
      <c r="E2" s="212" t="s">
        <v>126</v>
      </c>
      <c r="F2" s="212"/>
      <c r="G2" s="212"/>
    </row>
    <row r="3" spans="1:7" ht="15">
      <c r="A3" s="1"/>
      <c r="B3" s="1"/>
      <c r="C3" s="1"/>
      <c r="D3" s="1"/>
      <c r="E3" s="211" t="s">
        <v>0</v>
      </c>
      <c r="F3" s="211"/>
      <c r="G3" s="211"/>
    </row>
    <row r="4" spans="1:7" ht="15">
      <c r="A4" s="1"/>
      <c r="B4" s="1"/>
      <c r="C4" s="1"/>
      <c r="D4" s="1"/>
      <c r="E4" s="212" t="s">
        <v>125</v>
      </c>
      <c r="F4" s="212"/>
      <c r="G4" s="212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207" t="s">
        <v>108</v>
      </c>
      <c r="B6" s="207"/>
      <c r="C6" s="207"/>
      <c r="D6" s="207"/>
      <c r="E6" s="207"/>
      <c r="F6" s="207"/>
      <c r="G6" s="207"/>
    </row>
    <row r="7" spans="1:7" ht="15">
      <c r="A7" s="1"/>
      <c r="B7" s="1"/>
      <c r="C7" s="1"/>
      <c r="D7" s="1"/>
      <c r="E7" s="1"/>
      <c r="F7" s="1" t="s">
        <v>63</v>
      </c>
      <c r="G7" s="1"/>
    </row>
    <row r="8" spans="1:7" ht="15">
      <c r="A8" s="1"/>
      <c r="B8" s="1"/>
      <c r="C8" s="1"/>
      <c r="D8" s="1"/>
      <c r="E8" s="1"/>
      <c r="F8" s="1"/>
      <c r="G8" s="1" t="s">
        <v>1</v>
      </c>
    </row>
    <row r="9" spans="1:7" ht="30.75" customHeight="1">
      <c r="A9" s="13" t="s">
        <v>2</v>
      </c>
      <c r="B9" s="13" t="s">
        <v>3</v>
      </c>
      <c r="C9" s="13" t="s">
        <v>30</v>
      </c>
      <c r="D9" s="31" t="s">
        <v>34</v>
      </c>
      <c r="E9" s="44" t="s">
        <v>33</v>
      </c>
      <c r="F9" s="44" t="s">
        <v>52</v>
      </c>
      <c r="G9" s="14" t="s">
        <v>53</v>
      </c>
    </row>
    <row r="10" spans="1:7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ht="15">
      <c r="A11" s="208" t="s">
        <v>54</v>
      </c>
      <c r="B11" s="209"/>
      <c r="C11" s="209"/>
      <c r="D11" s="209"/>
      <c r="E11" s="209"/>
      <c r="F11" s="209"/>
      <c r="G11" s="210"/>
    </row>
    <row r="12" spans="1:7" ht="39" customHeight="1">
      <c r="A12" s="106" t="s">
        <v>15</v>
      </c>
      <c r="B12" s="196">
        <v>600</v>
      </c>
      <c r="C12" s="196">
        <v>60014</v>
      </c>
      <c r="D12" s="199">
        <v>6300</v>
      </c>
      <c r="E12" s="129" t="s">
        <v>123</v>
      </c>
      <c r="F12" s="201" t="s">
        <v>113</v>
      </c>
      <c r="G12" s="113">
        <v>58656</v>
      </c>
    </row>
    <row r="13" spans="1:7" ht="39" customHeight="1">
      <c r="A13" s="106" t="s">
        <v>17</v>
      </c>
      <c r="B13" s="197"/>
      <c r="C13" s="198"/>
      <c r="D13" s="200"/>
      <c r="E13" s="129" t="s">
        <v>122</v>
      </c>
      <c r="F13" s="202"/>
      <c r="G13" s="113">
        <v>29523.71</v>
      </c>
    </row>
    <row r="14" spans="1:7" ht="29.25" customHeight="1">
      <c r="A14" s="111" t="s">
        <v>18</v>
      </c>
      <c r="B14" s="111">
        <v>851</v>
      </c>
      <c r="C14" s="112">
        <v>85154</v>
      </c>
      <c r="D14" s="111">
        <v>2800</v>
      </c>
      <c r="E14" s="60" t="s">
        <v>72</v>
      </c>
      <c r="F14" s="194" t="s">
        <v>58</v>
      </c>
      <c r="G14" s="114">
        <v>42000</v>
      </c>
    </row>
    <row r="15" spans="1:7" ht="18" customHeight="1">
      <c r="A15" s="125" t="s">
        <v>20</v>
      </c>
      <c r="B15" s="128">
        <v>921</v>
      </c>
      <c r="C15" s="128">
        <v>92105</v>
      </c>
      <c r="D15" s="128">
        <v>2800</v>
      </c>
      <c r="E15" s="115" t="s">
        <v>119</v>
      </c>
      <c r="F15" s="195"/>
      <c r="G15" s="114">
        <v>2000</v>
      </c>
    </row>
    <row r="16" spans="1:7" ht="15">
      <c r="A16" s="203" t="s">
        <v>55</v>
      </c>
      <c r="B16" s="204"/>
      <c r="C16" s="204"/>
      <c r="D16" s="204"/>
      <c r="E16" s="204"/>
      <c r="F16" s="205"/>
      <c r="G16" s="61">
        <f>SUM(G12:G15)</f>
        <v>132179.71</v>
      </c>
    </row>
    <row r="17" spans="1:7" ht="15">
      <c r="A17" s="203" t="s">
        <v>56</v>
      </c>
      <c r="B17" s="204"/>
      <c r="C17" s="204"/>
      <c r="D17" s="204"/>
      <c r="E17" s="204"/>
      <c r="F17" s="204"/>
      <c r="G17" s="205"/>
    </row>
    <row r="18" spans="1:7" ht="15">
      <c r="A18" s="122" t="s">
        <v>15</v>
      </c>
      <c r="B18" s="123">
        <v>754</v>
      </c>
      <c r="C18" s="123">
        <v>75412</v>
      </c>
      <c r="D18" s="124">
        <v>2820</v>
      </c>
      <c r="E18" s="126" t="s">
        <v>121</v>
      </c>
      <c r="F18" s="123"/>
      <c r="G18" s="62">
        <v>8100</v>
      </c>
    </row>
    <row r="19" spans="1:7" ht="16.5" customHeight="1">
      <c r="A19" s="58" t="s">
        <v>17</v>
      </c>
      <c r="B19" s="107">
        <v>851</v>
      </c>
      <c r="C19" s="107">
        <v>85195</v>
      </c>
      <c r="D19" s="106">
        <v>2780</v>
      </c>
      <c r="E19" s="63" t="s">
        <v>114</v>
      </c>
      <c r="F19" s="206" t="s">
        <v>115</v>
      </c>
      <c r="G19" s="62">
        <v>50000</v>
      </c>
    </row>
    <row r="20" spans="1:7" ht="16.5" customHeight="1">
      <c r="A20" s="58" t="s">
        <v>18</v>
      </c>
      <c r="B20" s="58">
        <v>852</v>
      </c>
      <c r="C20" s="58">
        <v>85203</v>
      </c>
      <c r="D20" s="56">
        <v>2360</v>
      </c>
      <c r="E20" s="64" t="s">
        <v>57</v>
      </c>
      <c r="F20" s="206"/>
      <c r="G20" s="65">
        <v>704505</v>
      </c>
    </row>
    <row r="21" spans="1:7" ht="30" customHeight="1">
      <c r="A21" s="58" t="s">
        <v>20</v>
      </c>
      <c r="B21" s="196">
        <v>921</v>
      </c>
      <c r="C21" s="58">
        <v>92120</v>
      </c>
      <c r="D21" s="56">
        <v>2720</v>
      </c>
      <c r="E21" s="64" t="s">
        <v>89</v>
      </c>
      <c r="F21" s="130" t="s">
        <v>90</v>
      </c>
      <c r="G21" s="65">
        <v>5000</v>
      </c>
    </row>
    <row r="22" spans="1:7" ht="29.25" customHeight="1">
      <c r="A22" s="58" t="s">
        <v>21</v>
      </c>
      <c r="B22" s="197"/>
      <c r="C22" s="58">
        <v>92195</v>
      </c>
      <c r="D22" s="58">
        <v>2360</v>
      </c>
      <c r="E22" s="59" t="s">
        <v>73</v>
      </c>
      <c r="F22" s="206" t="s">
        <v>74</v>
      </c>
      <c r="G22" s="65">
        <v>15000</v>
      </c>
    </row>
    <row r="23" spans="1:7" ht="21.75" customHeight="1">
      <c r="A23" s="58" t="s">
        <v>22</v>
      </c>
      <c r="B23" s="58">
        <v>926</v>
      </c>
      <c r="C23" s="58">
        <v>92605</v>
      </c>
      <c r="D23" s="57">
        <v>2360</v>
      </c>
      <c r="E23" s="59" t="s">
        <v>62</v>
      </c>
      <c r="F23" s="206"/>
      <c r="G23" s="65">
        <v>30000</v>
      </c>
    </row>
    <row r="24" spans="1:7" ht="15">
      <c r="A24" s="203" t="s">
        <v>55</v>
      </c>
      <c r="B24" s="204"/>
      <c r="C24" s="204"/>
      <c r="D24" s="204"/>
      <c r="E24" s="204"/>
      <c r="F24" s="205"/>
      <c r="G24" s="65">
        <f>SUM(G18:G23)</f>
        <v>812605</v>
      </c>
    </row>
    <row r="25" spans="1:7" ht="15">
      <c r="A25" s="203" t="s">
        <v>26</v>
      </c>
      <c r="B25" s="204"/>
      <c r="C25" s="204"/>
      <c r="D25" s="204"/>
      <c r="E25" s="204"/>
      <c r="F25" s="205"/>
      <c r="G25" s="65">
        <f>SUM(G16+G24)</f>
        <v>944784.71</v>
      </c>
    </row>
    <row r="26" spans="1:7" ht="12.75">
      <c r="A26" s="66"/>
      <c r="B26" s="66"/>
      <c r="C26" s="66"/>
      <c r="D26" s="66"/>
      <c r="E26" s="66"/>
      <c r="F26" s="66"/>
      <c r="G26" s="66"/>
    </row>
    <row r="27" spans="1:7" ht="12.75">
      <c r="A27" s="66"/>
      <c r="B27" s="66"/>
      <c r="C27" s="66"/>
      <c r="D27" s="66"/>
      <c r="E27" s="66"/>
      <c r="F27" s="66"/>
      <c r="G27" s="66"/>
    </row>
    <row r="28" spans="1:7" ht="12.75">
      <c r="A28" s="66"/>
      <c r="B28" s="66"/>
      <c r="C28" s="66"/>
      <c r="D28" s="66"/>
      <c r="E28" s="66"/>
      <c r="F28" s="66"/>
      <c r="G28" s="66"/>
    </row>
    <row r="29" spans="1:7" ht="12.75">
      <c r="A29" s="66"/>
      <c r="B29" s="66"/>
      <c r="C29" s="66"/>
      <c r="D29" s="66"/>
      <c r="E29" s="66"/>
      <c r="F29" s="66"/>
      <c r="G29" s="66"/>
    </row>
    <row r="30" spans="1:7" ht="12.75">
      <c r="A30" s="66"/>
      <c r="B30" s="66"/>
      <c r="C30" s="66"/>
      <c r="D30" s="66"/>
      <c r="E30" s="66"/>
      <c r="F30" s="66"/>
      <c r="G30" s="66"/>
    </row>
    <row r="31" spans="1:7" ht="12.75">
      <c r="A31" s="66"/>
      <c r="B31" s="66"/>
      <c r="C31" s="66"/>
      <c r="D31" s="66"/>
      <c r="E31" s="66"/>
      <c r="F31" s="66"/>
      <c r="G31" s="66"/>
    </row>
    <row r="32" spans="1:7" ht="12.75">
      <c r="A32" s="66"/>
      <c r="B32" s="66"/>
      <c r="C32" s="66"/>
      <c r="D32" s="66"/>
      <c r="E32" s="66"/>
      <c r="F32" s="66"/>
      <c r="G32" s="66"/>
    </row>
    <row r="33" spans="1:7" ht="12.75">
      <c r="A33" s="66"/>
      <c r="B33" s="66"/>
      <c r="C33" s="66"/>
      <c r="D33" s="66"/>
      <c r="E33" s="66"/>
      <c r="F33" s="66"/>
      <c r="G33" s="66"/>
    </row>
    <row r="34" spans="1:7" ht="12.75">
      <c r="A34" s="66"/>
      <c r="B34" s="66"/>
      <c r="C34" s="66"/>
      <c r="D34" s="66"/>
      <c r="E34" s="66"/>
      <c r="F34" s="66"/>
      <c r="G34" s="66"/>
    </row>
    <row r="35" spans="1:7" ht="12.75">
      <c r="A35" s="66"/>
      <c r="B35" s="66"/>
      <c r="C35" s="66"/>
      <c r="D35" s="66"/>
      <c r="E35" s="66"/>
      <c r="F35" s="66"/>
      <c r="G35" s="66"/>
    </row>
    <row r="36" spans="1:7" ht="12.75">
      <c r="A36" s="66"/>
      <c r="B36" s="66"/>
      <c r="C36" s="66"/>
      <c r="D36" s="66"/>
      <c r="E36" s="66"/>
      <c r="F36" s="66"/>
      <c r="G36" s="66"/>
    </row>
    <row r="37" spans="1:7" ht="12.75">
      <c r="A37" s="66"/>
      <c r="B37" s="66"/>
      <c r="C37" s="66"/>
      <c r="D37" s="66"/>
      <c r="E37" s="66"/>
      <c r="F37" s="66"/>
      <c r="G37" s="66"/>
    </row>
    <row r="38" spans="1:7" ht="12.75">
      <c r="A38" s="66"/>
      <c r="B38" s="66"/>
      <c r="C38" s="66"/>
      <c r="D38" s="66"/>
      <c r="E38" s="66"/>
      <c r="F38" s="66"/>
      <c r="G38" s="66"/>
    </row>
    <row r="39" spans="1:7" ht="12.75">
      <c r="A39" s="66"/>
      <c r="B39" s="66"/>
      <c r="C39" s="66"/>
      <c r="D39" s="66"/>
      <c r="E39" s="66"/>
      <c r="F39" s="66"/>
      <c r="G39" s="66"/>
    </row>
    <row r="40" spans="1:7" ht="12.75">
      <c r="A40" s="66"/>
      <c r="B40" s="66"/>
      <c r="C40" s="66"/>
      <c r="D40" s="66"/>
      <c r="E40" s="66"/>
      <c r="F40" s="66"/>
      <c r="G40" s="66"/>
    </row>
    <row r="41" spans="1:7" ht="12.75">
      <c r="A41" s="66"/>
      <c r="B41" s="66"/>
      <c r="C41" s="66"/>
      <c r="D41" s="66"/>
      <c r="E41" s="66"/>
      <c r="F41" s="66"/>
      <c r="G41" s="66"/>
    </row>
    <row r="42" spans="1:7" ht="12.75">
      <c r="A42" s="66"/>
      <c r="B42" s="66"/>
      <c r="C42" s="66"/>
      <c r="D42" s="66"/>
      <c r="E42" s="66"/>
      <c r="F42" s="66"/>
      <c r="G42" s="66"/>
    </row>
    <row r="43" spans="1:7" ht="12.75">
      <c r="A43" s="66"/>
      <c r="B43" s="66"/>
      <c r="C43" s="66"/>
      <c r="D43" s="66"/>
      <c r="E43" s="66"/>
      <c r="F43" s="66"/>
      <c r="G43" s="66"/>
    </row>
    <row r="44" spans="1:7" ht="12.75">
      <c r="A44" s="66"/>
      <c r="B44" s="66"/>
      <c r="C44" s="66"/>
      <c r="D44" s="66"/>
      <c r="E44" s="66"/>
      <c r="F44" s="66"/>
      <c r="G44" s="66"/>
    </row>
    <row r="45" spans="1:7" ht="12.75">
      <c r="A45" s="66"/>
      <c r="B45" s="66"/>
      <c r="C45" s="66"/>
      <c r="D45" s="66"/>
      <c r="E45" s="66"/>
      <c r="F45" s="66"/>
      <c r="G45" s="66"/>
    </row>
    <row r="46" spans="1:7" ht="12.75">
      <c r="A46" s="66"/>
      <c r="B46" s="66"/>
      <c r="C46" s="66"/>
      <c r="D46" s="66"/>
      <c r="E46" s="66"/>
      <c r="F46" s="66"/>
      <c r="G46" s="66"/>
    </row>
    <row r="47" spans="1:7" ht="12.75">
      <c r="A47" s="66"/>
      <c r="B47" s="66"/>
      <c r="C47" s="66"/>
      <c r="D47" s="66"/>
      <c r="E47" s="66"/>
      <c r="F47" s="66"/>
      <c r="G47" s="66"/>
    </row>
    <row r="48" spans="1:7" ht="12.75">
      <c r="A48" s="66"/>
      <c r="B48" s="66"/>
      <c r="C48" s="66"/>
      <c r="D48" s="66"/>
      <c r="E48" s="66"/>
      <c r="F48" s="66"/>
      <c r="G48" s="66"/>
    </row>
    <row r="49" spans="1:7" ht="12.75">
      <c r="A49" s="66"/>
      <c r="B49" s="66"/>
      <c r="C49" s="66"/>
      <c r="D49" s="66"/>
      <c r="E49" s="66"/>
      <c r="F49" s="66"/>
      <c r="G49" s="66"/>
    </row>
    <row r="50" spans="1:7" ht="12.75">
      <c r="A50" s="66"/>
      <c r="B50" s="66"/>
      <c r="C50" s="66"/>
      <c r="D50" s="66"/>
      <c r="E50" s="66"/>
      <c r="F50" s="66"/>
      <c r="G50" s="66"/>
    </row>
    <row r="51" spans="1:7" ht="12.75">
      <c r="A51" s="66"/>
      <c r="B51" s="66"/>
      <c r="C51" s="66"/>
      <c r="D51" s="66"/>
      <c r="E51" s="66"/>
      <c r="F51" s="66"/>
      <c r="G51" s="66"/>
    </row>
    <row r="52" spans="1:7" ht="12.75">
      <c r="A52" s="66"/>
      <c r="B52" s="66"/>
      <c r="C52" s="66"/>
      <c r="D52" s="66"/>
      <c r="E52" s="66"/>
      <c r="F52" s="66"/>
      <c r="G52" s="66"/>
    </row>
    <row r="53" spans="1:7" ht="12.75">
      <c r="A53" s="66"/>
      <c r="B53" s="66"/>
      <c r="C53" s="66"/>
      <c r="D53" s="66"/>
      <c r="E53" s="66"/>
      <c r="F53" s="66"/>
      <c r="G53" s="66"/>
    </row>
    <row r="54" spans="1:7" ht="12.75">
      <c r="A54" s="66"/>
      <c r="B54" s="66"/>
      <c r="C54" s="66"/>
      <c r="D54" s="66"/>
      <c r="E54" s="66"/>
      <c r="F54" s="66"/>
      <c r="G54" s="66"/>
    </row>
    <row r="55" spans="1:7" ht="12.75">
      <c r="A55" s="66"/>
      <c r="B55" s="66"/>
      <c r="C55" s="66"/>
      <c r="D55" s="66"/>
      <c r="E55" s="66"/>
      <c r="F55" s="66"/>
      <c r="G55" s="66"/>
    </row>
    <row r="56" spans="1:7" ht="12.75">
      <c r="A56" s="66"/>
      <c r="B56" s="66"/>
      <c r="C56" s="66"/>
      <c r="D56" s="66"/>
      <c r="E56" s="66"/>
      <c r="F56" s="66"/>
      <c r="G56" s="66"/>
    </row>
    <row r="57" spans="1:7" ht="12.75">
      <c r="A57" s="66"/>
      <c r="B57" s="66"/>
      <c r="C57" s="66"/>
      <c r="D57" s="66"/>
      <c r="E57" s="66"/>
      <c r="F57" s="66"/>
      <c r="G57" s="66"/>
    </row>
    <row r="58" spans="1:7" ht="12.75">
      <c r="A58" s="66"/>
      <c r="B58" s="66"/>
      <c r="C58" s="66"/>
      <c r="D58" s="66"/>
      <c r="E58" s="66"/>
      <c r="F58" s="66"/>
      <c r="G58" s="66"/>
    </row>
    <row r="59" spans="1:7" ht="12.75">
      <c r="A59" s="66"/>
      <c r="B59" s="66"/>
      <c r="C59" s="66"/>
      <c r="D59" s="66"/>
      <c r="E59" s="66"/>
      <c r="F59" s="66"/>
      <c r="G59" s="66"/>
    </row>
    <row r="60" spans="1:7" ht="12.75">
      <c r="A60" s="66"/>
      <c r="B60" s="66"/>
      <c r="C60" s="66"/>
      <c r="D60" s="66"/>
      <c r="E60" s="66"/>
      <c r="F60" s="66"/>
      <c r="G60" s="66"/>
    </row>
    <row r="61" spans="1:7" ht="12.75">
      <c r="A61" s="66"/>
      <c r="B61" s="66"/>
      <c r="C61" s="66"/>
      <c r="D61" s="66"/>
      <c r="E61" s="66"/>
      <c r="F61" s="66"/>
      <c r="G61" s="66"/>
    </row>
    <row r="62" spans="1:7" ht="12.75">
      <c r="A62" s="66"/>
      <c r="B62" s="66"/>
      <c r="C62" s="66"/>
      <c r="D62" s="66"/>
      <c r="E62" s="66"/>
      <c r="F62" s="66"/>
      <c r="G62" s="66"/>
    </row>
    <row r="63" spans="1:7" ht="12.75">
      <c r="A63" s="66"/>
      <c r="B63" s="66"/>
      <c r="C63" s="66"/>
      <c r="D63" s="66"/>
      <c r="E63" s="66"/>
      <c r="F63" s="66"/>
      <c r="G63" s="66"/>
    </row>
    <row r="64" spans="1:7" ht="12.75">
      <c r="A64" s="66"/>
      <c r="B64" s="66"/>
      <c r="C64" s="66"/>
      <c r="D64" s="66"/>
      <c r="E64" s="66"/>
      <c r="F64" s="66"/>
      <c r="G64" s="66"/>
    </row>
    <row r="65" spans="1:7" ht="12.75">
      <c r="A65" s="66"/>
      <c r="B65" s="66"/>
      <c r="C65" s="66"/>
      <c r="D65" s="66"/>
      <c r="E65" s="66"/>
      <c r="F65" s="66"/>
      <c r="G65" s="66"/>
    </row>
    <row r="66" spans="1:7" ht="12.75">
      <c r="A66" s="66"/>
      <c r="B66" s="66"/>
      <c r="C66" s="66"/>
      <c r="D66" s="66"/>
      <c r="E66" s="66"/>
      <c r="F66" s="66"/>
      <c r="G66" s="66"/>
    </row>
  </sheetData>
  <sheetProtection/>
  <mergeCells count="18">
    <mergeCell ref="A6:G6"/>
    <mergeCell ref="A11:G11"/>
    <mergeCell ref="E1:G1"/>
    <mergeCell ref="E2:G2"/>
    <mergeCell ref="E3:G3"/>
    <mergeCell ref="E4:G4"/>
    <mergeCell ref="A25:F25"/>
    <mergeCell ref="A16:F16"/>
    <mergeCell ref="A17:G17"/>
    <mergeCell ref="F19:F20"/>
    <mergeCell ref="F22:F23"/>
    <mergeCell ref="B21:B22"/>
    <mergeCell ref="F14:F15"/>
    <mergeCell ref="B12:B13"/>
    <mergeCell ref="C12:C13"/>
    <mergeCell ref="D12:D13"/>
    <mergeCell ref="F12:F13"/>
    <mergeCell ref="A24:F24"/>
  </mergeCells>
  <printOptions/>
  <pageMargins left="0.7086614173228346" right="0.7086614173228346" top="0.984251968503937" bottom="0.688976377952755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Dybał</cp:lastModifiedBy>
  <cp:lastPrinted>2020-11-20T11:28:10Z</cp:lastPrinted>
  <dcterms:created xsi:type="dcterms:W3CDTF">1997-02-26T13:46:56Z</dcterms:created>
  <dcterms:modified xsi:type="dcterms:W3CDTF">2020-11-20T11:31:14Z</dcterms:modified>
  <cp:category/>
  <cp:version/>
  <cp:contentType/>
  <cp:contentStatus/>
</cp:coreProperties>
</file>